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caio.daniel\Desktop\"/>
    </mc:Choice>
  </mc:AlternateContent>
  <xr:revisionPtr revIDLastSave="0" documentId="13_ncr:1_{4689BCCF-FABD-4082-893C-C861ACDAFABD}" xr6:coauthVersionLast="47" xr6:coauthVersionMax="47" xr10:uidLastSave="{00000000-0000-0000-0000-000000000000}"/>
  <bookViews>
    <workbookView xWindow="-120" yWindow="-120" windowWidth="29040" windowHeight="15840" xr2:uid="{84FEC217-C8E3-4288-AA1D-BD2EE6E69F4C}"/>
  </bookViews>
  <sheets>
    <sheet name="FORMULÁRIO ATRACAÇÃO" sheetId="2" r:id="rId1"/>
    <sheet name="Calculadora 2.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2" l="1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11" i="2"/>
  <c r="W46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S19" i="3"/>
  <c r="S21" i="3"/>
  <c r="S23" i="3"/>
  <c r="S25" i="3"/>
  <c r="S27" i="3"/>
  <c r="S29" i="3"/>
  <c r="S31" i="3"/>
  <c r="S33" i="3"/>
  <c r="S35" i="3"/>
  <c r="S37" i="3"/>
  <c r="S39" i="3"/>
  <c r="S41" i="3"/>
  <c r="S43" i="3"/>
  <c r="S45" i="3"/>
  <c r="S47" i="3"/>
  <c r="W48" i="3"/>
  <c r="S49" i="3"/>
  <c r="W50" i="3"/>
  <c r="S51" i="3"/>
  <c r="W52" i="3"/>
  <c r="S53" i="3"/>
  <c r="W54" i="3"/>
  <c r="S55" i="3"/>
  <c r="W56" i="3"/>
  <c r="M12" i="3"/>
  <c r="M11" i="3"/>
  <c r="M10" i="3"/>
  <c r="M9" i="3"/>
  <c r="D12" i="3" l="1"/>
  <c r="C12" i="3"/>
  <c r="P4" i="3" l="1"/>
  <c r="R17" i="3"/>
  <c r="R18" i="3"/>
  <c r="W18" i="3" s="1"/>
  <c r="P21" i="3"/>
  <c r="AC13" i="2"/>
  <c r="AC11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P19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17" i="3"/>
  <c r="S17" i="3" l="1"/>
  <c r="L11" i="3"/>
  <c r="L10" i="3"/>
  <c r="L9" i="3"/>
  <c r="L12" i="3"/>
  <c r="AE11" i="3"/>
  <c r="R52" i="3"/>
  <c r="AE46" i="2" s="1"/>
  <c r="R53" i="3"/>
  <c r="R54" i="3"/>
  <c r="AE48" i="2" s="1"/>
  <c r="R55" i="3"/>
  <c r="R56" i="3"/>
  <c r="AE50" i="2" s="1"/>
  <c r="R37" i="3"/>
  <c r="R38" i="3"/>
  <c r="AE32" i="2" s="1"/>
  <c r="R39" i="3"/>
  <c r="R40" i="3"/>
  <c r="AE34" i="2" s="1"/>
  <c r="R41" i="3"/>
  <c r="R42" i="3"/>
  <c r="AE36" i="2" s="1"/>
  <c r="R43" i="3"/>
  <c r="R44" i="3"/>
  <c r="AE38" i="2" s="1"/>
  <c r="R45" i="3"/>
  <c r="R46" i="3"/>
  <c r="AE40" i="2" s="1"/>
  <c r="R47" i="3"/>
  <c r="R48" i="3"/>
  <c r="AE42" i="2" s="1"/>
  <c r="R49" i="3"/>
  <c r="R50" i="3"/>
  <c r="AE44" i="2" s="1"/>
  <c r="R51" i="3"/>
  <c r="AE11" i="2"/>
  <c r="AE12" i="2"/>
  <c r="R19" i="3"/>
  <c r="R20" i="3"/>
  <c r="R21" i="3"/>
  <c r="R22" i="3"/>
  <c r="AE16" i="2" s="1"/>
  <c r="R23" i="3"/>
  <c r="R24" i="3"/>
  <c r="AE18" i="2" s="1"/>
  <c r="R25" i="3"/>
  <c r="R26" i="3"/>
  <c r="AE20" i="2" s="1"/>
  <c r="R27" i="3"/>
  <c r="R28" i="3"/>
  <c r="AE22" i="2" s="1"/>
  <c r="R29" i="3"/>
  <c r="R30" i="3"/>
  <c r="AE24" i="2" s="1"/>
  <c r="R31" i="3"/>
  <c r="R32" i="3"/>
  <c r="AE26" i="2" s="1"/>
  <c r="R33" i="3"/>
  <c r="R34" i="3"/>
  <c r="AE28" i="2" s="1"/>
  <c r="R35" i="3"/>
  <c r="R36" i="3"/>
  <c r="AE30" i="2" s="1"/>
  <c r="AE41" i="2" l="1"/>
  <c r="AE35" i="2"/>
  <c r="AE49" i="2"/>
  <c r="AE27" i="2"/>
  <c r="AE21" i="2"/>
  <c r="AE15" i="2"/>
  <c r="AE45" i="2"/>
  <c r="AE39" i="2"/>
  <c r="AE33" i="2"/>
  <c r="AE47" i="2"/>
  <c r="AE25" i="2"/>
  <c r="AE19" i="2"/>
  <c r="AE43" i="2"/>
  <c r="AE37" i="2"/>
  <c r="AE31" i="2"/>
  <c r="AE29" i="2"/>
  <c r="AE23" i="2"/>
  <c r="AE17" i="2"/>
  <c r="AE13" i="2"/>
  <c r="AE14" i="2"/>
  <c r="AE17" i="3"/>
  <c r="AE14" i="3"/>
  <c r="K8" i="3" s="1"/>
  <c r="AE12" i="3"/>
  <c r="AE15" i="3"/>
  <c r="AE16" i="3"/>
  <c r="AE13" i="3"/>
  <c r="J8" i="3" s="1"/>
  <c r="AE18" i="3"/>
  <c r="T23" i="3" l="1"/>
  <c r="T43" i="3"/>
  <c r="T21" i="3"/>
  <c r="T37" i="3"/>
  <c r="T29" i="3"/>
  <c r="T49" i="3"/>
  <c r="T25" i="3"/>
  <c r="T41" i="3"/>
  <c r="T19" i="3"/>
  <c r="T27" i="3"/>
  <c r="T31" i="3"/>
  <c r="T35" i="3"/>
  <c r="T39" i="3"/>
  <c r="T47" i="3"/>
  <c r="T53" i="3"/>
  <c r="T51" i="3"/>
  <c r="T33" i="3"/>
  <c r="T45" i="3"/>
  <c r="T55" i="3"/>
  <c r="T17" i="3"/>
  <c r="V41" i="3"/>
  <c r="V17" i="3"/>
  <c r="V37" i="3"/>
  <c r="V23" i="3"/>
  <c r="V49" i="3"/>
  <c r="V47" i="3"/>
  <c r="V51" i="3"/>
  <c r="V35" i="3"/>
  <c r="V45" i="3"/>
  <c r="V33" i="3"/>
  <c r="V21" i="3"/>
  <c r="V55" i="3"/>
  <c r="V43" i="3"/>
  <c r="V31" i="3"/>
  <c r="V19" i="3"/>
  <c r="V53" i="3"/>
  <c r="V29" i="3"/>
  <c r="V39" i="3"/>
  <c r="V27" i="3"/>
  <c r="V25" i="3"/>
  <c r="U27" i="3"/>
  <c r="U39" i="3"/>
  <c r="U47" i="3"/>
  <c r="U21" i="3"/>
  <c r="U37" i="3"/>
  <c r="U23" i="3"/>
  <c r="U51" i="3"/>
  <c r="U25" i="3"/>
  <c r="U29" i="3"/>
  <c r="U45" i="3"/>
  <c r="U49" i="3"/>
  <c r="U55" i="3"/>
  <c r="U19" i="3"/>
  <c r="U31" i="3"/>
  <c r="U35" i="3"/>
  <c r="U43" i="3"/>
  <c r="U53" i="3"/>
  <c r="U33" i="3"/>
  <c r="U41" i="3"/>
  <c r="U17" i="3"/>
  <c r="E10" i="3"/>
  <c r="E9" i="3"/>
  <c r="E11" i="3"/>
  <c r="D10" i="3"/>
  <c r="D11" i="3"/>
  <c r="C9" i="3"/>
  <c r="C10" i="3"/>
  <c r="N10" i="3"/>
  <c r="I10" i="3"/>
  <c r="H10" i="3"/>
  <c r="I11" i="3"/>
  <c r="N11" i="3"/>
  <c r="H11" i="3"/>
  <c r="C11" i="3"/>
  <c r="G8" i="3"/>
  <c r="AB28" i="3"/>
  <c r="P11" i="3" l="1"/>
  <c r="P10" i="3"/>
  <c r="O12" i="3"/>
  <c r="AJ14" i="2"/>
  <c r="AJ22" i="2"/>
  <c r="AJ34" i="2"/>
  <c r="AJ46" i="2"/>
  <c r="AJ20" i="2"/>
  <c r="AJ32" i="2"/>
  <c r="AJ44" i="2"/>
  <c r="AJ26" i="2"/>
  <c r="AJ50" i="2"/>
  <c r="AJ18" i="2"/>
  <c r="AJ30" i="2"/>
  <c r="AJ42" i="2"/>
  <c r="AJ16" i="2"/>
  <c r="AJ28" i="2"/>
  <c r="AJ40" i="2"/>
  <c r="AJ24" i="2"/>
  <c r="AJ36" i="2"/>
  <c r="AJ48" i="2"/>
  <c r="AJ38" i="2"/>
  <c r="AJ12" i="2"/>
  <c r="AH41" i="2"/>
  <c r="AH45" i="2"/>
  <c r="AH33" i="2"/>
  <c r="AH49" i="2"/>
  <c r="AH31" i="2"/>
  <c r="AH39" i="2"/>
  <c r="AH43" i="2"/>
  <c r="AH35" i="2"/>
  <c r="AH37" i="2"/>
  <c r="AH47" i="2"/>
  <c r="AI37" i="2"/>
  <c r="AI39" i="2"/>
  <c r="AI43" i="2"/>
  <c r="AI45" i="2"/>
  <c r="AI35" i="2"/>
  <c r="AI31" i="2"/>
  <c r="AI49" i="2"/>
  <c r="AI41" i="2"/>
  <c r="AI47" i="2"/>
  <c r="AI33" i="2"/>
  <c r="AG17" i="2"/>
  <c r="AG43" i="2"/>
  <c r="AG37" i="2"/>
  <c r="AG47" i="2"/>
  <c r="AG31" i="2"/>
  <c r="AG49" i="2"/>
  <c r="AG41" i="2"/>
  <c r="AG35" i="2"/>
  <c r="AG45" i="2"/>
  <c r="AG39" i="2"/>
  <c r="AG33" i="2"/>
  <c r="AF47" i="2"/>
  <c r="AF33" i="2"/>
  <c r="AF43" i="2"/>
  <c r="AF45" i="2"/>
  <c r="AF35" i="2"/>
  <c r="AF31" i="2"/>
  <c r="AF41" i="2"/>
  <c r="AF37" i="2"/>
  <c r="AF39" i="2"/>
  <c r="AF49" i="2"/>
  <c r="H9" i="3"/>
  <c r="D9" i="3"/>
  <c r="I9" i="3"/>
  <c r="AG19" i="2"/>
  <c r="N9" i="3"/>
  <c r="AG15" i="2"/>
  <c r="AG29" i="2"/>
  <c r="AG25" i="2"/>
  <c r="AG23" i="2"/>
  <c r="AG11" i="2"/>
  <c r="AG13" i="2"/>
  <c r="AG27" i="2"/>
  <c r="AG21" i="2"/>
  <c r="N12" i="3"/>
  <c r="I12" i="3"/>
  <c r="H12" i="3"/>
  <c r="AI13" i="2"/>
  <c r="AI21" i="2"/>
  <c r="AI23" i="2"/>
  <c r="AI29" i="2"/>
  <c r="AI11" i="2"/>
  <c r="AI19" i="2"/>
  <c r="AI15" i="2"/>
  <c r="AI27" i="2"/>
  <c r="AI17" i="2"/>
  <c r="AI25" i="2"/>
  <c r="AF11" i="2"/>
  <c r="AH21" i="2"/>
  <c r="AH29" i="2"/>
  <c r="AH15" i="2"/>
  <c r="AH23" i="2"/>
  <c r="AH27" i="2"/>
  <c r="AH19" i="2"/>
  <c r="AH17" i="2"/>
  <c r="AH11" i="2"/>
  <c r="AH13" i="2"/>
  <c r="AH25" i="2"/>
  <c r="AF15" i="2"/>
  <c r="AF21" i="2"/>
  <c r="AF27" i="2"/>
  <c r="AF17" i="2"/>
  <c r="AF23" i="2"/>
  <c r="AF29" i="2"/>
  <c r="AF13" i="2"/>
  <c r="AF19" i="2"/>
  <c r="AF25" i="2"/>
  <c r="F8" i="3"/>
  <c r="P8" i="3" s="1"/>
  <c r="P9" i="3" l="1"/>
  <c r="P12" i="3"/>
</calcChain>
</file>

<file path=xl/sharedStrings.xml><?xml version="1.0" encoding="utf-8"?>
<sst xmlns="http://schemas.openxmlformats.org/spreadsheetml/2006/main" count="295" uniqueCount="69">
  <si>
    <t>FORMULÁRIO DE SOLICITAÇÃO DE ATRACAÇÃO</t>
  </si>
  <si>
    <t>PREVISÃO DE SAÍDAS (PARA NAVIOS ATRACADOS)</t>
  </si>
  <si>
    <t>ANO</t>
  </si>
  <si>
    <t>NAVIO</t>
  </si>
  <si>
    <t>EVENTO</t>
  </si>
  <si>
    <t>BERÇOS</t>
  </si>
  <si>
    <t>DATA</t>
  </si>
  <si>
    <t>PERÍODO</t>
  </si>
  <si>
    <t>CALADO MÁXIMO</t>
  </si>
  <si>
    <t>CHEGADA PREVISTA</t>
  </si>
  <si>
    <t>PERÍODOS DE OPERAÇÃO</t>
  </si>
  <si>
    <t xml:space="preserve">NAVIO </t>
  </si>
  <si>
    <t>BERÇO</t>
  </si>
  <si>
    <t>HORÁRIO</t>
  </si>
  <si>
    <t>TIPO DE SAÍDA</t>
  </si>
  <si>
    <t>ENTRADA</t>
  </si>
  <si>
    <t>SAÍDA</t>
  </si>
  <si>
    <t>PROA</t>
  </si>
  <si>
    <t>POPA</t>
  </si>
  <si>
    <t>DIA</t>
  </si>
  <si>
    <t>MÊS</t>
  </si>
  <si>
    <t>HORA</t>
  </si>
  <si>
    <t>Caso o navio atracado só tenha saída prevista para a próxima reunião em questão, favor preencher a coluna "data" com a informação "sem saída"</t>
  </si>
  <si>
    <t>CARGA</t>
  </si>
  <si>
    <t>QUANTIDADE</t>
  </si>
  <si>
    <t>GLP - PROPANO</t>
  </si>
  <si>
    <t>GLP - BUTANO</t>
  </si>
  <si>
    <t>OUTROS GRANÉIS LÍQUIDOS</t>
  </si>
  <si>
    <t>PETRÓLEO E DERIVADOS</t>
  </si>
  <si>
    <t>QUÍMICOS</t>
  </si>
  <si>
    <t>SODA CÁUSTICA</t>
  </si>
  <si>
    <t>GAV</t>
  </si>
  <si>
    <t>TOTAL</t>
  </si>
  <si>
    <t>PETRÓLEO E DERIVADOS - CLAROS</t>
  </si>
  <si>
    <t>PETRÓLEO E DERIVADOS - ESCUROS</t>
  </si>
  <si>
    <t>TOTAL DE HORAS</t>
  </si>
  <si>
    <t>PETROBRAS</t>
  </si>
  <si>
    <t>102 - ALAMOA II</t>
  </si>
  <si>
    <t>103 - ALAMOA III</t>
  </si>
  <si>
    <t>104 - ALAMOA IV</t>
  </si>
  <si>
    <t>I. BARNABE</t>
  </si>
  <si>
    <t>Dados para Cálculo</t>
  </si>
  <si>
    <t>PRANCHA MÉDIA</t>
  </si>
  <si>
    <t>NOVO
Fator = [equação da tendência] / [prancha média]</t>
  </si>
  <si>
    <t>ETANOL (HID e ANI)</t>
  </si>
  <si>
    <t>FATOR SELECIONADO</t>
  </si>
  <si>
    <t>PETROBRAS - PROP</t>
  </si>
  <si>
    <t>PETROBRAS - BUT</t>
  </si>
  <si>
    <t>PETROBRAS - CLARO</t>
  </si>
  <si>
    <t>PETROBRAS - ESCURO</t>
  </si>
  <si>
    <t>Proposta (ton/h)</t>
  </si>
  <si>
    <t>ÁLCOOL HIDRATADO</t>
  </si>
  <si>
    <t>ÁLCOOL ANIDRO</t>
  </si>
  <si>
    <t>TEMPO POR BERÇO (h)</t>
  </si>
  <si>
    <r>
      <t>SIMULADOR</t>
    </r>
    <r>
      <rPr>
        <b/>
        <sz val="10"/>
        <color theme="0"/>
        <rFont val="Calibri"/>
        <family val="2"/>
        <scheme val="minor"/>
      </rPr>
      <t xml:space="preserve"> (campo opcional apenas para visualização)</t>
    </r>
  </si>
  <si>
    <t>Tempo Máximo (Exibido em horas e apenas para visualização)</t>
  </si>
  <si>
    <r>
      <t xml:space="preserve">CALCULADORA     </t>
    </r>
    <r>
      <rPr>
        <b/>
        <sz val="10"/>
        <color theme="0"/>
        <rFont val="Calibri"/>
        <family val="2"/>
        <scheme val="minor"/>
      </rPr>
      <t>(Campo de preenchimento obrigatório para líquidos da Alamoa e Ilha Barnabé - digite na linha correspondente ao número do navio a quantidade, em toneladas, por tipo de produto correspondente ao navio da aba "formulário atracação")</t>
    </r>
  </si>
  <si>
    <t>CARGA TOTAL (t)</t>
  </si>
  <si>
    <t>TEMPO DA CALCULADORA - ILHA E ALAMOA
(HORAS)</t>
  </si>
  <si>
    <r>
      <t xml:space="preserve">VIAGEM            </t>
    </r>
    <r>
      <rPr>
        <b/>
        <sz val="10"/>
        <color theme="1"/>
        <rFont val="Calibri"/>
        <family val="2"/>
        <scheme val="minor"/>
      </rPr>
      <t>(4 DÍGITOS)</t>
    </r>
  </si>
  <si>
    <t>LOCAL</t>
  </si>
  <si>
    <t>ALAMOA</t>
  </si>
  <si>
    <t>ILHA BARNABÉ</t>
  </si>
  <si>
    <t>CARGA TOTAL</t>
  </si>
  <si>
    <t>QUÍMICOS VISCOSOS</t>
  </si>
  <si>
    <t>ÁLCOOL ESPECIAL</t>
  </si>
  <si>
    <t>OBS</t>
  </si>
  <si>
    <t xml:space="preserve">AGÊNCIA: </t>
  </si>
  <si>
    <t xml:space="preserve">DATA: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</si>
</sst>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0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0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3" borderId="16" xfId="0" applyFont="1" applyFill="1" applyBorder="1" applyAlignment="1">
      <alignment horizontal="center" vertical="center"/>
    </xf>
    <xf numFmtId="0" fontId="7" fillId="4" borderId="16" xfId="0" applyFont="1" applyFill="1" applyBorder="1"/>
    <xf numFmtId="0" fontId="7" fillId="2" borderId="16" xfId="0" applyFont="1" applyFill="1" applyBorder="1"/>
    <xf numFmtId="0" fontId="7" fillId="2" borderId="0" xfId="0" quotePrefix="1" applyFont="1" applyFill="1"/>
    <xf numFmtId="0" fontId="7" fillId="0" borderId="16" xfId="0" applyFont="1" applyBorder="1"/>
    <xf numFmtId="0" fontId="7" fillId="2" borderId="0" xfId="0" applyFont="1" applyFill="1" applyAlignment="1">
      <alignment vertical="top" wrapText="1"/>
    </xf>
    <xf numFmtId="0" fontId="7" fillId="0" borderId="0" xfId="0" applyFont="1"/>
    <xf numFmtId="0" fontId="8" fillId="3" borderId="17" xfId="0" applyFont="1" applyFill="1" applyBorder="1" applyAlignment="1">
      <alignment horizontal="center" vertical="center"/>
    </xf>
    <xf numFmtId="2" fontId="7" fillId="4" borderId="16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/>
    </xf>
    <xf numFmtId="2" fontId="7" fillId="4" borderId="17" xfId="0" applyNumberFormat="1" applyFont="1" applyFill="1" applyBorder="1" applyAlignment="1">
      <alignment horizontal="center" vertical="center"/>
    </xf>
    <xf numFmtId="9" fontId="8" fillId="3" borderId="16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2" fontId="7" fillId="2" borderId="17" xfId="0" applyNumberFormat="1" applyFont="1" applyFill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9" xfId="0" quotePrefix="1" applyFill="1" applyBorder="1" applyAlignment="1" applyProtection="1">
      <alignment horizontal="center" vertical="center"/>
      <protection locked="0"/>
    </xf>
    <xf numFmtId="166" fontId="7" fillId="2" borderId="38" xfId="1" applyNumberFormat="1" applyFont="1" applyFill="1" applyBorder="1" applyAlignment="1" applyProtection="1">
      <alignment horizontal="center" vertical="center"/>
      <protection locked="0"/>
    </xf>
    <xf numFmtId="166" fontId="7" fillId="2" borderId="39" xfId="1" applyNumberFormat="1" applyFont="1" applyFill="1" applyBorder="1" applyAlignment="1" applyProtection="1">
      <alignment horizontal="center" vertical="center"/>
      <protection locked="0"/>
    </xf>
    <xf numFmtId="166" fontId="7" fillId="2" borderId="40" xfId="1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Protection="1"/>
    <xf numFmtId="0" fontId="0" fillId="2" borderId="0" xfId="0" applyFill="1" applyProtection="1"/>
    <xf numFmtId="0" fontId="8" fillId="3" borderId="31" xfId="0" applyFont="1" applyFill="1" applyBorder="1" applyAlignment="1" applyProtection="1">
      <alignment horizontal="center" vertical="center"/>
    </xf>
    <xf numFmtId="0" fontId="9" fillId="8" borderId="7" xfId="0" applyFont="1" applyFill="1" applyBorder="1" applyAlignment="1" applyProtection="1">
      <alignment horizontal="center" vertical="center"/>
    </xf>
    <xf numFmtId="0" fontId="9" fillId="8" borderId="8" xfId="0" applyFont="1" applyFill="1" applyBorder="1" applyAlignment="1" applyProtection="1">
      <alignment horizontal="center" vertical="center"/>
    </xf>
    <xf numFmtId="0" fontId="9" fillId="8" borderId="37" xfId="0" applyFont="1" applyFill="1" applyBorder="1" applyAlignment="1" applyProtection="1">
      <alignment horizontal="center" vertical="center"/>
    </xf>
    <xf numFmtId="0" fontId="9" fillId="8" borderId="11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3" borderId="34" xfId="0" applyFont="1" applyFill="1" applyBorder="1" applyAlignment="1" applyProtection="1">
      <alignment horizontal="center" vertical="center"/>
    </xf>
    <xf numFmtId="166" fontId="8" fillId="5" borderId="34" xfId="1" applyNumberFormat="1" applyFont="1" applyFill="1" applyBorder="1" applyAlignment="1" applyProtection="1">
      <alignment horizontal="center" vertical="center"/>
    </xf>
    <xf numFmtId="166" fontId="8" fillId="2" borderId="0" xfId="1" applyNumberFormat="1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3" borderId="29" xfId="0" applyFont="1" applyFill="1" applyBorder="1" applyAlignment="1" applyProtection="1">
      <alignment horizontal="center" vertical="center"/>
    </xf>
    <xf numFmtId="0" fontId="9" fillId="8" borderId="27" xfId="0" applyFont="1" applyFill="1" applyBorder="1" applyAlignment="1" applyProtection="1">
      <alignment horizontal="center" vertical="center"/>
    </xf>
    <xf numFmtId="0" fontId="9" fillId="8" borderId="9" xfId="0" applyFont="1" applyFill="1" applyBorder="1" applyAlignment="1" applyProtection="1">
      <alignment horizontal="center" vertical="center"/>
    </xf>
    <xf numFmtId="0" fontId="9" fillId="8" borderId="10" xfId="0" applyFont="1" applyFill="1" applyBorder="1" applyAlignment="1" applyProtection="1">
      <alignment horizontal="center" vertical="center"/>
    </xf>
    <xf numFmtId="0" fontId="9" fillId="8" borderId="36" xfId="0" applyFont="1" applyFill="1" applyBorder="1" applyAlignment="1" applyProtection="1">
      <alignment horizontal="center" vertical="center"/>
    </xf>
    <xf numFmtId="0" fontId="9" fillId="6" borderId="29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4" borderId="30" xfId="0" applyFont="1" applyFill="1" applyBorder="1" applyProtection="1"/>
    <xf numFmtId="2" fontId="7" fillId="7" borderId="18" xfId="0" applyNumberFormat="1" applyFont="1" applyFill="1" applyBorder="1" applyAlignment="1" applyProtection="1">
      <alignment horizontal="center" vertical="center"/>
    </xf>
    <xf numFmtId="2" fontId="7" fillId="7" borderId="16" xfId="0" applyNumberFormat="1" applyFont="1" applyFill="1" applyBorder="1" applyAlignment="1" applyProtection="1">
      <alignment horizontal="center" vertical="center"/>
    </xf>
    <xf numFmtId="2" fontId="7" fillId="4" borderId="16" xfId="0" applyNumberFormat="1" applyFont="1" applyFill="1" applyBorder="1" applyAlignment="1" applyProtection="1">
      <alignment horizontal="center" vertical="center"/>
    </xf>
    <xf numFmtId="2" fontId="7" fillId="7" borderId="17" xfId="0" applyNumberFormat="1" applyFont="1" applyFill="1" applyBorder="1" applyAlignment="1" applyProtection="1">
      <alignment horizontal="center" vertical="center"/>
    </xf>
    <xf numFmtId="2" fontId="7" fillId="7" borderId="19" xfId="0" applyNumberFormat="1" applyFont="1" applyFill="1" applyBorder="1" applyAlignment="1" applyProtection="1">
      <alignment horizontal="center" vertical="center"/>
    </xf>
    <xf numFmtId="2" fontId="9" fillId="4" borderId="30" xfId="0" applyNumberFormat="1" applyFont="1" applyFill="1" applyBorder="1" applyAlignment="1" applyProtection="1">
      <alignment horizontal="center" vertical="center"/>
    </xf>
    <xf numFmtId="2" fontId="9" fillId="2" borderId="0" xfId="0" applyNumberFormat="1" applyFont="1" applyFill="1" applyBorder="1" applyAlignment="1" applyProtection="1">
      <alignment horizontal="center" vertical="center"/>
    </xf>
    <xf numFmtId="0" fontId="9" fillId="0" borderId="30" xfId="0" applyFont="1" applyBorder="1" applyProtection="1"/>
    <xf numFmtId="2" fontId="7" fillId="0" borderId="18" xfId="0" applyNumberFormat="1" applyFont="1" applyBorder="1" applyAlignment="1" applyProtection="1">
      <alignment horizontal="center" vertical="center"/>
    </xf>
    <xf numFmtId="2" fontId="7" fillId="0" borderId="16" xfId="0" applyNumberFormat="1" applyFont="1" applyBorder="1" applyAlignment="1" applyProtection="1">
      <alignment horizontal="center" vertical="center"/>
    </xf>
    <xf numFmtId="2" fontId="7" fillId="2" borderId="16" xfId="0" applyNumberFormat="1" applyFont="1" applyFill="1" applyBorder="1" applyAlignment="1" applyProtection="1">
      <alignment horizontal="center" vertical="center"/>
    </xf>
    <xf numFmtId="2" fontId="7" fillId="0" borderId="17" xfId="0" applyNumberFormat="1" applyFont="1" applyBorder="1" applyAlignment="1" applyProtection="1">
      <alignment horizontal="center" vertical="center"/>
    </xf>
    <xf numFmtId="2" fontId="7" fillId="4" borderId="18" xfId="0" applyNumberFormat="1" applyFont="1" applyFill="1" applyBorder="1" applyAlignment="1" applyProtection="1">
      <alignment horizontal="center" vertical="center"/>
    </xf>
    <xf numFmtId="2" fontId="7" fillId="4" borderId="17" xfId="0" applyNumberFormat="1" applyFont="1" applyFill="1" applyBorder="1" applyAlignment="1" applyProtection="1">
      <alignment horizontal="center" vertical="center"/>
    </xf>
    <xf numFmtId="0" fontId="9" fillId="4" borderId="35" xfId="0" applyFont="1" applyFill="1" applyBorder="1" applyProtection="1"/>
    <xf numFmtId="2" fontId="7" fillId="4" borderId="23" xfId="0" applyNumberFormat="1" applyFont="1" applyFill="1" applyBorder="1" applyAlignment="1" applyProtection="1">
      <alignment horizontal="center" vertical="center"/>
    </xf>
    <xf numFmtId="2" fontId="7" fillId="4" borderId="24" xfId="0" applyNumberFormat="1" applyFont="1" applyFill="1" applyBorder="1" applyAlignment="1" applyProtection="1">
      <alignment horizontal="center" vertical="center"/>
    </xf>
    <xf numFmtId="2" fontId="7" fillId="7" borderId="24" xfId="0" applyNumberFormat="1" applyFont="1" applyFill="1" applyBorder="1" applyAlignment="1" applyProtection="1">
      <alignment horizontal="center" vertical="center"/>
    </xf>
    <xf numFmtId="2" fontId="7" fillId="4" borderId="26" xfId="0" applyNumberFormat="1" applyFont="1" applyFill="1" applyBorder="1" applyAlignment="1" applyProtection="1">
      <alignment horizontal="center" vertical="center"/>
    </xf>
    <xf numFmtId="2" fontId="7" fillId="4" borderId="25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0" fillId="2" borderId="0" xfId="0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165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alignment horizontal="center" vertical="center"/>
      <protection locked="0"/>
    </xf>
    <xf numFmtId="0" fontId="0" fillId="2" borderId="25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7" fillId="2" borderId="0" xfId="0" applyFont="1" applyFill="1" applyBorder="1" applyProtection="1"/>
    <xf numFmtId="0" fontId="6" fillId="2" borderId="0" xfId="0" applyFont="1" applyFill="1" applyBorder="1" applyAlignment="1" applyProtection="1">
      <alignment vertical="center" wrapText="1"/>
    </xf>
    <xf numFmtId="2" fontId="0" fillId="2" borderId="25" xfId="0" applyNumberFormat="1" applyFill="1" applyBorder="1" applyAlignment="1" applyProtection="1">
      <alignment horizontal="center" vertical="center"/>
    </xf>
    <xf numFmtId="166" fontId="0" fillId="2" borderId="23" xfId="1" applyNumberFormat="1" applyFont="1" applyFill="1" applyBorder="1" applyAlignment="1" applyProtection="1">
      <alignment horizontal="center" vertical="center"/>
      <protection locked="0"/>
    </xf>
    <xf numFmtId="166" fontId="0" fillId="2" borderId="24" xfId="1" applyNumberFormat="1" applyFont="1" applyFill="1" applyBorder="1" applyAlignment="1" applyProtection="1">
      <alignment horizontal="center" vertical="center"/>
      <protection locked="0"/>
    </xf>
    <xf numFmtId="166" fontId="9" fillId="2" borderId="25" xfId="1" applyNumberFormat="1" applyFont="1" applyFill="1" applyBorder="1" applyAlignment="1" applyProtection="1">
      <alignment horizontal="center" vertical="center"/>
      <protection locked="0"/>
    </xf>
    <xf numFmtId="0" fontId="9" fillId="8" borderId="45" xfId="0" applyFont="1" applyFill="1" applyBorder="1" applyAlignment="1" applyProtection="1">
      <alignment horizontal="center" vertical="center"/>
    </xf>
    <xf numFmtId="0" fontId="9" fillId="8" borderId="47" xfId="0" applyFont="1" applyFill="1" applyBorder="1" applyAlignment="1" applyProtection="1">
      <alignment horizontal="center" vertical="center"/>
    </xf>
    <xf numFmtId="0" fontId="9" fillId="8" borderId="48" xfId="0" applyFont="1" applyFill="1" applyBorder="1" applyAlignment="1" applyProtection="1">
      <alignment horizontal="center" vertical="center"/>
    </xf>
    <xf numFmtId="0" fontId="9" fillId="8" borderId="46" xfId="0" applyFont="1" applyFill="1" applyBorder="1" applyAlignment="1" applyProtection="1">
      <alignment horizontal="center" vertical="center"/>
    </xf>
    <xf numFmtId="166" fontId="0" fillId="4" borderId="27" xfId="1" applyNumberFormat="1" applyFont="1" applyFill="1" applyBorder="1" applyAlignment="1" applyProtection="1">
      <alignment horizontal="center" vertical="center"/>
      <protection locked="0"/>
    </xf>
    <xf numFmtId="166" fontId="0" fillId="4" borderId="9" xfId="1" applyNumberFormat="1" applyFont="1" applyFill="1" applyBorder="1" applyAlignment="1" applyProtection="1">
      <alignment horizontal="center" vertical="center"/>
      <protection locked="0"/>
    </xf>
    <xf numFmtId="166" fontId="0" fillId="4" borderId="23" xfId="1" applyNumberFormat="1" applyFont="1" applyFill="1" applyBorder="1" applyAlignment="1" applyProtection="1">
      <alignment horizontal="center" vertical="center"/>
      <protection locked="0"/>
    </xf>
    <xf numFmtId="166" fontId="0" fillId="4" borderId="24" xfId="1" applyNumberFormat="1" applyFont="1" applyFill="1" applyBorder="1" applyAlignment="1" applyProtection="1">
      <alignment horizontal="center" vertical="center"/>
      <protection locked="0"/>
    </xf>
    <xf numFmtId="166" fontId="9" fillId="4" borderId="25" xfId="1" applyNumberFormat="1" applyFont="1" applyFill="1" applyBorder="1" applyAlignment="1" applyProtection="1">
      <alignment horizontal="center" vertical="center"/>
      <protection locked="0"/>
    </xf>
    <xf numFmtId="166" fontId="0" fillId="2" borderId="27" xfId="1" applyNumberFormat="1" applyFont="1" applyFill="1" applyBorder="1" applyAlignment="1" applyProtection="1">
      <alignment horizontal="center" vertical="center"/>
      <protection locked="0"/>
    </xf>
    <xf numFmtId="166" fontId="0" fillId="2" borderId="9" xfId="1" applyNumberFormat="1" applyFont="1" applyFill="1" applyBorder="1" applyAlignment="1" applyProtection="1">
      <alignment horizontal="center" vertical="center"/>
      <protection locked="0"/>
    </xf>
    <xf numFmtId="0" fontId="9" fillId="4" borderId="45" xfId="0" applyFont="1" applyFill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166" fontId="9" fillId="9" borderId="50" xfId="0" applyNumberFormat="1" applyFont="1" applyFill="1" applyBorder="1" applyAlignment="1" applyProtection="1">
      <alignment horizontal="center" vertical="center"/>
    </xf>
    <xf numFmtId="2" fontId="9" fillId="2" borderId="9" xfId="0" applyNumberFormat="1" applyFont="1" applyFill="1" applyBorder="1" applyAlignment="1" applyProtection="1">
      <alignment horizontal="center" vertical="center"/>
    </xf>
    <xf numFmtId="2" fontId="9" fillId="7" borderId="36" xfId="0" applyNumberFormat="1" applyFont="1" applyFill="1" applyBorder="1" applyAlignment="1" applyProtection="1">
      <alignment horizontal="center" vertical="center"/>
    </xf>
    <xf numFmtId="166" fontId="9" fillId="9" borderId="51" xfId="0" applyNumberFormat="1" applyFont="1" applyFill="1" applyBorder="1" applyAlignment="1" applyProtection="1">
      <alignment horizontal="center" vertical="center"/>
    </xf>
    <xf numFmtId="2" fontId="9" fillId="7" borderId="24" xfId="0" applyNumberFormat="1" applyFont="1" applyFill="1" applyBorder="1" applyAlignment="1" applyProtection="1">
      <alignment horizontal="center" vertical="center"/>
    </xf>
    <xf numFmtId="2" fontId="9" fillId="2" borderId="25" xfId="0" applyNumberFormat="1" applyFont="1" applyFill="1" applyBorder="1" applyAlignment="1" applyProtection="1">
      <alignment horizontal="center" vertical="center"/>
    </xf>
    <xf numFmtId="0" fontId="9" fillId="4" borderId="48" xfId="0" applyFont="1" applyFill="1" applyBorder="1" applyAlignment="1" applyProtection="1">
      <alignment horizontal="center" vertical="center"/>
    </xf>
    <xf numFmtId="0" fontId="9" fillId="4" borderId="46" xfId="0" applyFont="1" applyFill="1" applyBorder="1" applyAlignment="1" applyProtection="1">
      <alignment horizontal="center" vertical="center"/>
    </xf>
    <xf numFmtId="2" fontId="9" fillId="2" borderId="27" xfId="0" applyNumberFormat="1" applyFont="1" applyFill="1" applyBorder="1" applyAlignment="1" applyProtection="1">
      <alignment horizontal="center" vertical="center"/>
    </xf>
    <xf numFmtId="2" fontId="9" fillId="7" borderId="23" xfId="0" applyNumberFormat="1" applyFont="1" applyFill="1" applyBorder="1" applyAlignment="1" applyProtection="1">
      <alignment horizontal="center" vertical="center"/>
    </xf>
    <xf numFmtId="2" fontId="0" fillId="7" borderId="23" xfId="0" applyNumberFormat="1" applyFill="1" applyBorder="1" applyAlignment="1" applyProtection="1">
      <alignment horizontal="center" vertical="center"/>
    </xf>
    <xf numFmtId="2" fontId="0" fillId="7" borderId="24" xfId="0" applyNumberFormat="1" applyFill="1" applyBorder="1" applyAlignment="1" applyProtection="1">
      <alignment horizontal="center" vertical="center"/>
    </xf>
    <xf numFmtId="166" fontId="0" fillId="2" borderId="25" xfId="1" applyNumberFormat="1" applyFont="1" applyFill="1" applyBorder="1" applyProtection="1"/>
    <xf numFmtId="2" fontId="0" fillId="2" borderId="27" xfId="0" applyNumberFormat="1" applyFill="1" applyBorder="1" applyAlignment="1" applyProtection="1">
      <alignment horizontal="center" vertical="center"/>
    </xf>
    <xf numFmtId="2" fontId="0" fillId="2" borderId="9" xfId="0" applyNumberFormat="1" applyFill="1" applyBorder="1" applyAlignment="1" applyProtection="1">
      <alignment horizontal="center" vertical="center"/>
    </xf>
    <xf numFmtId="166" fontId="0" fillId="2" borderId="36" xfId="1" applyNumberFormat="1" applyFont="1" applyFill="1" applyBorder="1" applyProtection="1"/>
    <xf numFmtId="166" fontId="0" fillId="7" borderId="24" xfId="1" applyNumberFormat="1" applyFont="1" applyFill="1" applyBorder="1" applyAlignment="1" applyProtection="1">
      <alignment horizontal="center" vertical="center"/>
    </xf>
    <xf numFmtId="166" fontId="9" fillId="7" borderId="36" xfId="1" applyNumberFormat="1" applyFont="1" applyFill="1" applyBorder="1" applyAlignment="1" applyProtection="1">
      <alignment horizontal="center" vertical="center"/>
    </xf>
    <xf numFmtId="166" fontId="9" fillId="9" borderId="52" xfId="0" applyNumberFormat="1" applyFont="1" applyFill="1" applyBorder="1" applyAlignment="1" applyProtection="1">
      <alignment horizontal="center" vertical="center"/>
    </xf>
    <xf numFmtId="166" fontId="9" fillId="9" borderId="53" xfId="0" applyNumberFormat="1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center" vertical="center"/>
    </xf>
    <xf numFmtId="0" fontId="2" fillId="4" borderId="36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9" borderId="31" xfId="0" applyFont="1" applyFill="1" applyBorder="1" applyAlignment="1" applyProtection="1">
      <alignment horizontal="center" vertical="center"/>
    </xf>
    <xf numFmtId="0" fontId="9" fillId="9" borderId="7" xfId="0" applyFont="1" applyFill="1" applyBorder="1" applyAlignment="1" applyProtection="1">
      <alignment horizontal="center" vertical="center"/>
    </xf>
    <xf numFmtId="0" fontId="9" fillId="9" borderId="8" xfId="0" applyFont="1" applyFill="1" applyBorder="1" applyAlignment="1" applyProtection="1">
      <alignment horizontal="center" vertical="center"/>
    </xf>
    <xf numFmtId="0" fontId="2" fillId="9" borderId="11" xfId="0" applyFont="1" applyFill="1" applyBorder="1" applyProtection="1"/>
    <xf numFmtId="0" fontId="9" fillId="9" borderId="11" xfId="0" applyFont="1" applyFill="1" applyBorder="1" applyAlignment="1" applyProtection="1">
      <alignment horizontal="center" vertical="center"/>
    </xf>
    <xf numFmtId="166" fontId="0" fillId="9" borderId="36" xfId="1" applyNumberFormat="1" applyFont="1" applyFill="1" applyBorder="1" applyProtection="1"/>
    <xf numFmtId="166" fontId="0" fillId="9" borderId="25" xfId="1" applyNumberFormat="1" applyFont="1" applyFill="1" applyBorder="1" applyProtection="1"/>
    <xf numFmtId="2" fontId="0" fillId="7" borderId="36" xfId="0" applyNumberForma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</xf>
    <xf numFmtId="2" fontId="0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14" fontId="0" fillId="2" borderId="0" xfId="0" applyNumberFormat="1" applyFill="1" applyProtection="1"/>
    <xf numFmtId="21" fontId="0" fillId="2" borderId="0" xfId="0" applyNumberFormat="1" applyFill="1" applyProtection="1"/>
    <xf numFmtId="166" fontId="7" fillId="2" borderId="0" xfId="0" applyNumberFormat="1" applyFont="1" applyFill="1" applyProtection="1"/>
    <xf numFmtId="0" fontId="6" fillId="2" borderId="48" xfId="0" applyFont="1" applyFill="1" applyBorder="1" applyAlignment="1" applyProtection="1">
      <alignment horizontal="center" vertical="center"/>
    </xf>
    <xf numFmtId="0" fontId="6" fillId="2" borderId="46" xfId="0" applyFont="1" applyFill="1" applyBorder="1" applyAlignment="1" applyProtection="1">
      <alignment horizontal="center" vertical="center"/>
    </xf>
    <xf numFmtId="2" fontId="7" fillId="2" borderId="17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Protection="1"/>
    <xf numFmtId="2" fontId="9" fillId="0" borderId="16" xfId="0" applyNumberFormat="1" applyFont="1" applyBorder="1" applyAlignment="1" applyProtection="1">
      <alignment horizontal="center" vertical="center"/>
    </xf>
    <xf numFmtId="2" fontId="9" fillId="4" borderId="16" xfId="0" applyNumberFormat="1" applyFont="1" applyFill="1" applyBorder="1" applyAlignment="1" applyProtection="1">
      <alignment horizontal="center" vertical="center"/>
    </xf>
    <xf numFmtId="2" fontId="9" fillId="4" borderId="24" xfId="0" applyNumberFormat="1" applyFont="1" applyFill="1" applyBorder="1" applyAlignment="1" applyProtection="1">
      <alignment horizontal="center" vertical="center"/>
    </xf>
    <xf numFmtId="20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/>
    </xf>
    <xf numFmtId="165" fontId="0" fillId="2" borderId="18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left" vertical="center"/>
    </xf>
    <xf numFmtId="2" fontId="0" fillId="2" borderId="56" xfId="0" applyNumberFormat="1" applyFont="1" applyFill="1" applyBorder="1" applyAlignment="1" applyProtection="1">
      <alignment horizontal="center" vertical="center"/>
      <protection locked="0"/>
    </xf>
    <xf numFmtId="0" fontId="0" fillId="2" borderId="56" xfId="0" applyFont="1" applyFill="1" applyBorder="1" applyAlignment="1" applyProtection="1">
      <alignment horizontal="center" vertical="center"/>
      <protection locked="0"/>
    </xf>
    <xf numFmtId="0" fontId="0" fillId="2" borderId="57" xfId="0" applyFont="1" applyFill="1" applyBorder="1" applyAlignment="1" applyProtection="1">
      <alignment horizontal="center" vertical="center"/>
      <protection locked="0"/>
    </xf>
    <xf numFmtId="2" fontId="0" fillId="2" borderId="30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 applyProtection="1">
      <alignment horizontal="center" vertical="center"/>
    </xf>
    <xf numFmtId="0" fontId="6" fillId="2" borderId="47" xfId="0" applyFont="1" applyFill="1" applyBorder="1" applyAlignment="1" applyProtection="1">
      <alignment horizontal="center" vertical="center"/>
    </xf>
    <xf numFmtId="2" fontId="0" fillId="2" borderId="35" xfId="0" applyNumberFormat="1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20" fontId="13" fillId="2" borderId="16" xfId="0" applyNumberFormat="1" applyFont="1" applyFill="1" applyBorder="1" applyAlignment="1" applyProtection="1">
      <alignment horizontal="center" vertical="center"/>
      <protection locked="0"/>
    </xf>
    <xf numFmtId="20" fontId="0" fillId="2" borderId="17" xfId="0" applyNumberFormat="1" applyFill="1" applyBorder="1" applyAlignment="1" applyProtection="1">
      <alignment horizontal="center" vertical="center"/>
      <protection locked="0"/>
    </xf>
    <xf numFmtId="14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55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25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47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>
      <alignment horizontal="center" vertical="center"/>
    </xf>
    <xf numFmtId="0" fontId="0" fillId="4" borderId="33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6" fillId="2" borderId="41" xfId="0" applyFont="1" applyFill="1" applyBorder="1" applyAlignment="1" applyProtection="1">
      <alignment horizontal="center" vertical="center" wrapText="1"/>
    </xf>
    <xf numFmtId="0" fontId="6" fillId="2" borderId="56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55" xfId="0" applyFont="1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49" xfId="0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 applyProtection="1">
      <alignment horizontal="center" vertical="center"/>
    </xf>
    <xf numFmtId="0" fontId="8" fillId="3" borderId="43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1" fillId="9" borderId="50" xfId="0" applyFont="1" applyFill="1" applyBorder="1" applyAlignment="1" applyProtection="1">
      <alignment horizontal="center" vertical="center"/>
    </xf>
    <xf numFmtId="0" fontId="11" fillId="9" borderId="20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2" fillId="9" borderId="50" xfId="0" applyFont="1" applyFill="1" applyBorder="1" applyAlignment="1" applyProtection="1">
      <alignment horizontal="center"/>
    </xf>
    <xf numFmtId="0" fontId="2" fillId="9" borderId="41" xfId="0" applyFont="1" applyFill="1" applyBorder="1" applyAlignment="1" applyProtection="1">
      <alignment horizontal="center"/>
    </xf>
    <xf numFmtId="0" fontId="2" fillId="9" borderId="44" xfId="0" applyFont="1" applyFill="1" applyBorder="1" applyAlignment="1" applyProtection="1">
      <alignment horizontal="center"/>
    </xf>
  </cellXfs>
  <cellStyles count="2">
    <cellStyle name="Normal" xfId="0" builtinId="0"/>
    <cellStyle name="Vírgula" xfId="1" builtinId="3"/>
  </cellStyles>
  <dxfs count="1">
    <dxf>
      <fill>
        <patternFill>
          <bgColor rgb="FFFFB3B3"/>
        </patternFill>
      </fill>
    </dxf>
  </dxfs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4082</xdr:colOff>
      <xdr:row>2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CEAA246-1975-4215-A617-FA633BC51F9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2442482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C639-A548-4B87-9A1A-EAAE1D6FE15D}">
  <dimension ref="A1:AN50"/>
  <sheetViews>
    <sheetView tabSelected="1" zoomScale="85" zoomScaleNormal="85" workbookViewId="0">
      <selection activeCell="AE12" sqref="AE12"/>
    </sheetView>
  </sheetViews>
  <sheetFormatPr defaultRowHeight="15" x14ac:dyDescent="0.25"/>
  <cols>
    <col min="1" max="1" width="9.140625" style="27"/>
    <col min="2" max="2" width="36.5703125" style="27" customWidth="1"/>
    <col min="3" max="3" width="18.7109375" style="27" customWidth="1"/>
    <col min="4" max="4" width="16.140625" style="27" customWidth="1"/>
    <col min="5" max="5" width="15.7109375" style="27" customWidth="1"/>
    <col min="6" max="6" width="24.5703125" style="27" bestFit="1" customWidth="1"/>
    <col min="7" max="7" width="12" style="27" customWidth="1"/>
    <col min="8" max="10" width="9.140625" style="27"/>
    <col min="11" max="11" width="15.7109375" style="27" customWidth="1"/>
    <col min="12" max="12" width="10.28515625" style="27" customWidth="1"/>
    <col min="13" max="13" width="35.7109375" style="27" customWidth="1"/>
    <col min="14" max="14" width="13.85546875" style="27" customWidth="1"/>
    <col min="15" max="15" width="29.5703125" style="27" customWidth="1"/>
    <col min="16" max="16" width="14.28515625" style="27" customWidth="1"/>
    <col min="17" max="17" width="13.85546875" style="27" customWidth="1"/>
    <col min="18" max="18" width="11.85546875" style="27" customWidth="1"/>
    <col min="19" max="19" width="11.5703125" style="27" customWidth="1"/>
    <col min="20" max="21" width="10.7109375" style="27" customWidth="1"/>
    <col min="22" max="25" width="11.28515625" style="27" customWidth="1"/>
    <col min="26" max="26" width="13.42578125" style="27" customWidth="1"/>
    <col min="27" max="27" width="32.28515625" style="27" customWidth="1"/>
    <col min="28" max="28" width="13.42578125" style="86" customWidth="1"/>
    <col min="29" max="31" width="21.140625" style="86" customWidth="1"/>
    <col min="32" max="36" width="19.85546875" style="27" customWidth="1"/>
    <col min="37" max="37" width="13.42578125" style="86" bestFit="1" customWidth="1"/>
    <col min="38" max="38" width="10.7109375" style="27" bestFit="1" customWidth="1"/>
    <col min="39" max="40" width="9.140625" style="27"/>
    <col min="41" max="16384" width="9.140625" style="1"/>
  </cols>
  <sheetData>
    <row r="1" spans="1:39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Z1" s="69"/>
      <c r="AA1" s="69"/>
      <c r="AB1" s="85"/>
      <c r="AC1" s="85"/>
      <c r="AD1" s="85"/>
      <c r="AE1" s="85"/>
    </row>
    <row r="2" spans="1:39" ht="15.75" thickBot="1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Z2" s="69"/>
      <c r="AA2" s="69"/>
      <c r="AB2" s="85"/>
      <c r="AC2" s="85"/>
      <c r="AD2" s="85"/>
      <c r="AE2" s="85"/>
    </row>
    <row r="3" spans="1:39" ht="30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77" t="s">
        <v>0</v>
      </c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9"/>
      <c r="AB3" s="83"/>
      <c r="AC3" s="83"/>
      <c r="AD3" s="83"/>
      <c r="AE3" s="83"/>
    </row>
    <row r="4" spans="1:39" ht="30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180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2"/>
      <c r="AB4" s="83"/>
      <c r="AC4" s="83"/>
      <c r="AD4" s="83"/>
      <c r="AE4" s="83"/>
    </row>
    <row r="5" spans="1:39" ht="30" customHeight="1" thickBot="1" x14ac:dyDescent="0.3">
      <c r="A5" s="69"/>
      <c r="B5" s="69"/>
      <c r="C5" s="69"/>
      <c r="D5" s="69"/>
      <c r="E5" s="69"/>
      <c r="F5" s="69"/>
      <c r="G5" s="69"/>
      <c r="H5" s="69"/>
      <c r="I5" s="69"/>
      <c r="J5" s="180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2"/>
      <c r="AB5" s="83"/>
      <c r="AC5" s="83"/>
      <c r="AD5" s="83"/>
      <c r="AE5" s="83"/>
    </row>
    <row r="6" spans="1:39" ht="15.75" customHeight="1" thickBot="1" x14ac:dyDescent="0.3">
      <c r="A6" s="69"/>
      <c r="B6" s="69"/>
      <c r="C6" s="69"/>
      <c r="D6" s="69"/>
      <c r="E6" s="69"/>
      <c r="F6" s="69"/>
      <c r="G6" s="69"/>
      <c r="H6" s="69"/>
      <c r="I6" s="69"/>
      <c r="J6" s="189" t="s">
        <v>67</v>
      </c>
      <c r="K6" s="190"/>
      <c r="L6" s="190"/>
      <c r="M6" s="190"/>
      <c r="N6" s="190"/>
      <c r="O6" s="190"/>
      <c r="P6" s="190"/>
      <c r="Q6" s="190"/>
      <c r="R6" s="190"/>
      <c r="S6" s="191"/>
      <c r="T6" s="232" t="s">
        <v>68</v>
      </c>
      <c r="U6" s="233"/>
      <c r="V6" s="233"/>
      <c r="W6" s="233"/>
      <c r="X6" s="233"/>
      <c r="Y6" s="233"/>
      <c r="Z6" s="233"/>
      <c r="AA6" s="234"/>
      <c r="AB6" s="143"/>
      <c r="AC6" s="163"/>
      <c r="AD6" s="163"/>
      <c r="AE6" s="163"/>
    </row>
    <row r="7" spans="1:39" ht="19.5" thickBot="1" x14ac:dyDescent="0.3">
      <c r="A7" s="69"/>
      <c r="B7" s="215" t="s">
        <v>1</v>
      </c>
      <c r="C7" s="216"/>
      <c r="D7" s="216"/>
      <c r="E7" s="216"/>
      <c r="F7" s="217"/>
      <c r="G7" s="70"/>
      <c r="H7" s="69"/>
      <c r="I7" s="69"/>
      <c r="J7" s="192"/>
      <c r="K7" s="193"/>
      <c r="L7" s="193"/>
      <c r="M7" s="193"/>
      <c r="N7" s="193"/>
      <c r="O7" s="193"/>
      <c r="P7" s="193"/>
      <c r="Q7" s="193"/>
      <c r="R7" s="193"/>
      <c r="S7" s="194"/>
      <c r="T7" s="235"/>
      <c r="U7" s="236"/>
      <c r="V7" s="236"/>
      <c r="W7" s="236"/>
      <c r="X7" s="236"/>
      <c r="Y7" s="236"/>
      <c r="Z7" s="236"/>
      <c r="AA7" s="237"/>
      <c r="AB7" s="143"/>
      <c r="AC7" s="163"/>
      <c r="AD7" s="143"/>
      <c r="AE7" s="143"/>
    </row>
    <row r="8" spans="1:39" ht="19.5" customHeight="1" thickBot="1" x14ac:dyDescent="0.3">
      <c r="A8" s="69"/>
      <c r="B8" s="218"/>
      <c r="C8" s="219"/>
      <c r="D8" s="219"/>
      <c r="E8" s="219"/>
      <c r="F8" s="220"/>
      <c r="G8" s="70"/>
      <c r="H8" s="69"/>
      <c r="I8" s="69"/>
      <c r="J8" s="195"/>
      <c r="K8" s="198" t="s">
        <v>59</v>
      </c>
      <c r="L8" s="201" t="s">
        <v>2</v>
      </c>
      <c r="M8" s="201" t="s">
        <v>3</v>
      </c>
      <c r="N8" s="201" t="s">
        <v>4</v>
      </c>
      <c r="O8" s="201" t="s">
        <v>5</v>
      </c>
      <c r="P8" s="201" t="s">
        <v>6</v>
      </c>
      <c r="Q8" s="204" t="s">
        <v>7</v>
      </c>
      <c r="R8" s="207" t="s">
        <v>8</v>
      </c>
      <c r="S8" s="201"/>
      <c r="T8" s="201"/>
      <c r="U8" s="208"/>
      <c r="V8" s="207" t="s">
        <v>9</v>
      </c>
      <c r="W8" s="201"/>
      <c r="X8" s="204"/>
      <c r="Y8" s="208"/>
      <c r="Z8" s="221" t="s">
        <v>10</v>
      </c>
      <c r="AA8" s="230" t="s">
        <v>66</v>
      </c>
      <c r="AB8" s="84"/>
      <c r="AC8" s="224" t="s">
        <v>58</v>
      </c>
      <c r="AD8" s="225"/>
      <c r="AE8" s="225"/>
      <c r="AF8" s="225"/>
      <c r="AG8" s="225"/>
      <c r="AH8" s="225"/>
      <c r="AI8" s="225"/>
      <c r="AJ8" s="226"/>
      <c r="AK8" s="88"/>
    </row>
    <row r="9" spans="1:39" ht="18" thickBot="1" x14ac:dyDescent="0.3">
      <c r="A9" s="69"/>
      <c r="B9" s="71" t="s">
        <v>11</v>
      </c>
      <c r="C9" s="72" t="s">
        <v>12</v>
      </c>
      <c r="D9" s="73" t="s">
        <v>6</v>
      </c>
      <c r="E9" s="73" t="s">
        <v>13</v>
      </c>
      <c r="F9" s="74" t="s">
        <v>14</v>
      </c>
      <c r="G9" s="75"/>
      <c r="H9" s="69"/>
      <c r="I9" s="69"/>
      <c r="J9" s="196"/>
      <c r="K9" s="199"/>
      <c r="L9" s="202"/>
      <c r="M9" s="202"/>
      <c r="N9" s="202"/>
      <c r="O9" s="202"/>
      <c r="P9" s="202"/>
      <c r="Q9" s="205"/>
      <c r="R9" s="209" t="s">
        <v>15</v>
      </c>
      <c r="S9" s="202"/>
      <c r="T9" s="202" t="s">
        <v>16</v>
      </c>
      <c r="U9" s="210"/>
      <c r="V9" s="209"/>
      <c r="W9" s="202"/>
      <c r="X9" s="205"/>
      <c r="Y9" s="210"/>
      <c r="Z9" s="222"/>
      <c r="AA9" s="231"/>
      <c r="AB9" s="84"/>
      <c r="AC9" s="227"/>
      <c r="AD9" s="228"/>
      <c r="AE9" s="228"/>
      <c r="AF9" s="228"/>
      <c r="AG9" s="228"/>
      <c r="AH9" s="228"/>
      <c r="AI9" s="228"/>
      <c r="AJ9" s="229"/>
      <c r="AK9" s="88"/>
    </row>
    <row r="10" spans="1:39" ht="18" thickBot="1" x14ac:dyDescent="0.35">
      <c r="A10" s="69"/>
      <c r="B10" s="19"/>
      <c r="C10" s="18"/>
      <c r="D10" s="20"/>
      <c r="E10" s="175"/>
      <c r="F10" s="22"/>
      <c r="G10" s="69"/>
      <c r="H10" s="69"/>
      <c r="I10" s="69"/>
      <c r="J10" s="197"/>
      <c r="K10" s="200"/>
      <c r="L10" s="203"/>
      <c r="M10" s="203"/>
      <c r="N10" s="203"/>
      <c r="O10" s="203"/>
      <c r="P10" s="203"/>
      <c r="Q10" s="206"/>
      <c r="R10" s="149" t="s">
        <v>17</v>
      </c>
      <c r="S10" s="170" t="s">
        <v>18</v>
      </c>
      <c r="T10" s="170" t="s">
        <v>17</v>
      </c>
      <c r="U10" s="150" t="s">
        <v>18</v>
      </c>
      <c r="V10" s="149" t="s">
        <v>19</v>
      </c>
      <c r="W10" s="170" t="s">
        <v>20</v>
      </c>
      <c r="X10" s="171" t="s">
        <v>2</v>
      </c>
      <c r="Y10" s="161" t="s">
        <v>21</v>
      </c>
      <c r="Z10" s="223"/>
      <c r="AA10" s="231"/>
      <c r="AB10" s="84"/>
      <c r="AC10" s="135" t="s">
        <v>3</v>
      </c>
      <c r="AD10" s="139" t="s">
        <v>60</v>
      </c>
      <c r="AE10" s="138" t="s">
        <v>63</v>
      </c>
      <c r="AF10" s="136" t="s">
        <v>36</v>
      </c>
      <c r="AG10" s="137" t="s">
        <v>37</v>
      </c>
      <c r="AH10" s="137" t="s">
        <v>38</v>
      </c>
      <c r="AI10" s="137" t="s">
        <v>39</v>
      </c>
      <c r="AJ10" s="139" t="s">
        <v>40</v>
      </c>
    </row>
    <row r="11" spans="1:39" ht="17.25" x14ac:dyDescent="0.25">
      <c r="A11" s="69"/>
      <c r="B11" s="19"/>
      <c r="C11" s="18"/>
      <c r="D11" s="20"/>
      <c r="E11" s="175"/>
      <c r="F11" s="22"/>
      <c r="G11" s="69"/>
      <c r="H11" s="69"/>
      <c r="I11" s="69"/>
      <c r="J11" s="169">
        <v>1</v>
      </c>
      <c r="K11" s="77"/>
      <c r="L11" s="77"/>
      <c r="M11" s="77"/>
      <c r="N11" s="77"/>
      <c r="O11" s="77"/>
      <c r="P11" s="176"/>
      <c r="Q11" s="156"/>
      <c r="R11" s="159"/>
      <c r="S11" s="77"/>
      <c r="T11" s="77"/>
      <c r="U11" s="80"/>
      <c r="V11" s="162"/>
      <c r="W11" s="78"/>
      <c r="X11" s="173"/>
      <c r="Y11" s="174"/>
      <c r="Z11" s="164"/>
      <c r="AA11" s="167" t="str">
        <f>IF(OR(N11="CÁLCULO",N11="")," ",IF(CONCATENATE(TEXT(P11,"dd/mm/aaaa")," ",TEXT(Q11,"hh:mm:ss"))&lt;CONCATENATE(TEXT(CONCATENATE(V11,"/",W11,"/",X11),"dd/mm/aaaa")," ",TEXT(Y11,"hh:mm:ss")),"Solicitação negada","Elegível"))</f>
        <v xml:space="preserve"> </v>
      </c>
      <c r="AB11" s="144"/>
      <c r="AC11" s="211" t="str">
        <f>IF('Calculadora 2.6'!A17=0,"",'Calculadora 2.6'!A17)</f>
        <v/>
      </c>
      <c r="AD11" s="127" t="s">
        <v>61</v>
      </c>
      <c r="AE11" s="140">
        <f>'Calculadora 2.6'!R17</f>
        <v>0</v>
      </c>
      <c r="AF11" s="119">
        <f>'Calculadora 2.6'!S17</f>
        <v>0</v>
      </c>
      <c r="AG11" s="120">
        <f>'Calculadora 2.6'!T17</f>
        <v>0</v>
      </c>
      <c r="AH11" s="120">
        <f>'Calculadora 2.6'!U17</f>
        <v>0</v>
      </c>
      <c r="AI11" s="120">
        <f>'Calculadora 2.6'!V17</f>
        <v>0</v>
      </c>
      <c r="AJ11" s="142"/>
      <c r="AL11" s="146"/>
      <c r="AM11" s="147"/>
    </row>
    <row r="12" spans="1:39" ht="18" thickBot="1" x14ac:dyDescent="0.3">
      <c r="A12" s="69"/>
      <c r="B12" s="19"/>
      <c r="C12" s="18"/>
      <c r="D12" s="20"/>
      <c r="E12" s="175"/>
      <c r="F12" s="22"/>
      <c r="G12" s="69"/>
      <c r="H12" s="69"/>
      <c r="I12" s="69"/>
      <c r="J12" s="169">
        <v>2</v>
      </c>
      <c r="K12" s="77"/>
      <c r="L12" s="77"/>
      <c r="M12" s="77"/>
      <c r="N12" s="77"/>
      <c r="O12" s="77"/>
      <c r="P12" s="176"/>
      <c r="Q12" s="156"/>
      <c r="R12" s="159"/>
      <c r="S12" s="77"/>
      <c r="T12" s="77"/>
      <c r="U12" s="80"/>
      <c r="V12" s="162"/>
      <c r="W12" s="78"/>
      <c r="X12" s="173"/>
      <c r="Y12" s="174"/>
      <c r="Z12" s="164"/>
      <c r="AA12" s="167" t="str">
        <f t="shared" ref="AA12:AA50" si="0">IF(OR(N12="CÁLCULO",N12="")," ",IF(CONCATENATE(TEXT(P12,"dd/mm/aaaa")," ",TEXT(Q12,"hh:mm:ss"))&lt;CONCATENATE(TEXT(CONCATENATE(V12,"/",W12,"/",X12),"dd/mm/aaaa")," ",TEXT(Y12,"hh:mm:ss")),"Solicitação negada","Elegível"))</f>
        <v xml:space="preserve"> </v>
      </c>
      <c r="AB12" s="144"/>
      <c r="AC12" s="212"/>
      <c r="AD12" s="128" t="s">
        <v>62</v>
      </c>
      <c r="AE12" s="141">
        <f>'Calculadora 2.6'!R18</f>
        <v>0</v>
      </c>
      <c r="AF12" s="116"/>
      <c r="AG12" s="117"/>
      <c r="AH12" s="117"/>
      <c r="AI12" s="117"/>
      <c r="AJ12" s="89">
        <f>'Calculadora 2.6'!W18</f>
        <v>0</v>
      </c>
    </row>
    <row r="13" spans="1:39" ht="17.25" x14ac:dyDescent="0.25">
      <c r="A13" s="69"/>
      <c r="B13" s="19"/>
      <c r="C13" s="18"/>
      <c r="D13" s="20"/>
      <c r="E13" s="175"/>
      <c r="F13" s="22"/>
      <c r="G13" s="69"/>
      <c r="H13" s="69"/>
      <c r="I13" s="69"/>
      <c r="J13" s="169">
        <v>3</v>
      </c>
      <c r="K13" s="77"/>
      <c r="L13" s="77"/>
      <c r="M13" s="77"/>
      <c r="N13" s="77"/>
      <c r="O13" s="77"/>
      <c r="P13" s="176"/>
      <c r="Q13" s="156"/>
      <c r="R13" s="159"/>
      <c r="S13" s="77"/>
      <c r="T13" s="77"/>
      <c r="U13" s="80"/>
      <c r="V13" s="162"/>
      <c r="W13" s="78"/>
      <c r="X13" s="173"/>
      <c r="Y13" s="174"/>
      <c r="Z13" s="164"/>
      <c r="AA13" s="167" t="str">
        <f t="shared" si="0"/>
        <v xml:space="preserve"> </v>
      </c>
      <c r="AB13" s="144"/>
      <c r="AC13" s="213" t="str">
        <f>IF('Calculadora 2.6'!A19=0,"",'Calculadora 2.6'!A19)</f>
        <v/>
      </c>
      <c r="AD13" s="129" t="s">
        <v>61</v>
      </c>
      <c r="AE13" s="121">
        <f>'Calculadora 2.6'!R19</f>
        <v>0</v>
      </c>
      <c r="AF13" s="119">
        <f>'Calculadora 2.6'!S19</f>
        <v>0</v>
      </c>
      <c r="AG13" s="120">
        <f>'Calculadora 2.6'!T19</f>
        <v>0</v>
      </c>
      <c r="AH13" s="120">
        <f>'Calculadora 2.6'!U19</f>
        <v>0</v>
      </c>
      <c r="AI13" s="120">
        <f>'Calculadora 2.6'!V19</f>
        <v>0</v>
      </c>
      <c r="AJ13" s="142"/>
    </row>
    <row r="14" spans="1:39" ht="18" thickBot="1" x14ac:dyDescent="0.3">
      <c r="A14" s="69"/>
      <c r="B14" s="19"/>
      <c r="C14" s="18"/>
      <c r="D14" s="20"/>
      <c r="E14" s="21"/>
      <c r="F14" s="22"/>
      <c r="G14" s="69"/>
      <c r="H14" s="69"/>
      <c r="I14" s="69"/>
      <c r="J14" s="169">
        <v>4</v>
      </c>
      <c r="K14" s="77"/>
      <c r="L14" s="77"/>
      <c r="M14" s="77"/>
      <c r="N14" s="77"/>
      <c r="O14" s="77"/>
      <c r="P14" s="176"/>
      <c r="Q14" s="156"/>
      <c r="R14" s="159"/>
      <c r="S14" s="77"/>
      <c r="T14" s="77"/>
      <c r="U14" s="80"/>
      <c r="V14" s="162"/>
      <c r="W14" s="78"/>
      <c r="X14" s="173"/>
      <c r="Y14" s="174"/>
      <c r="Z14" s="164"/>
      <c r="AA14" s="167" t="str">
        <f t="shared" si="0"/>
        <v xml:space="preserve"> </v>
      </c>
      <c r="AB14" s="144"/>
      <c r="AC14" s="214"/>
      <c r="AD14" s="130" t="s">
        <v>62</v>
      </c>
      <c r="AE14" s="118">
        <f>'Calculadora 2.6'!R20</f>
        <v>0</v>
      </c>
      <c r="AF14" s="116"/>
      <c r="AG14" s="117"/>
      <c r="AH14" s="117"/>
      <c r="AI14" s="117"/>
      <c r="AJ14" s="89">
        <f>'Calculadora 2.6'!W20</f>
        <v>0</v>
      </c>
    </row>
    <row r="15" spans="1:39" ht="17.25" x14ac:dyDescent="0.25">
      <c r="A15" s="69"/>
      <c r="B15" s="19"/>
      <c r="C15" s="18"/>
      <c r="D15" s="20"/>
      <c r="E15" s="21"/>
      <c r="F15" s="22"/>
      <c r="G15" s="69"/>
      <c r="H15" s="69"/>
      <c r="I15" s="69"/>
      <c r="J15" s="169">
        <v>5</v>
      </c>
      <c r="K15" s="77"/>
      <c r="L15" s="77"/>
      <c r="M15" s="77"/>
      <c r="N15" s="77"/>
      <c r="O15" s="77"/>
      <c r="P15" s="176"/>
      <c r="Q15" s="156"/>
      <c r="R15" s="159"/>
      <c r="S15" s="77"/>
      <c r="T15" s="77"/>
      <c r="U15" s="80"/>
      <c r="V15" s="162"/>
      <c r="W15" s="78"/>
      <c r="X15" s="173"/>
      <c r="Y15" s="174"/>
      <c r="Z15" s="164"/>
      <c r="AA15" s="167" t="str">
        <f t="shared" si="0"/>
        <v xml:space="preserve"> </v>
      </c>
      <c r="AB15" s="144"/>
      <c r="AC15" s="211" t="str">
        <f>IF('Calculadora 2.6'!A21=0,"",'Calculadora 2.6'!A21)</f>
        <v/>
      </c>
      <c r="AD15" s="127" t="s">
        <v>61</v>
      </c>
      <c r="AE15" s="140">
        <f>'Calculadora 2.6'!R21</f>
        <v>0</v>
      </c>
      <c r="AF15" s="119">
        <f>'Calculadora 2.6'!S21</f>
        <v>0</v>
      </c>
      <c r="AG15" s="120">
        <f>'Calculadora 2.6'!T21</f>
        <v>0</v>
      </c>
      <c r="AH15" s="120">
        <f>'Calculadora 2.6'!U21</f>
        <v>0</v>
      </c>
      <c r="AI15" s="120">
        <f>'Calculadora 2.6'!V21</f>
        <v>0</v>
      </c>
      <c r="AJ15" s="142"/>
    </row>
    <row r="16" spans="1:39" ht="18" thickBot="1" x14ac:dyDescent="0.3">
      <c r="A16" s="69"/>
      <c r="B16" s="19"/>
      <c r="C16" s="18"/>
      <c r="D16" s="20"/>
      <c r="E16" s="21"/>
      <c r="F16" s="22"/>
      <c r="G16" s="69"/>
      <c r="H16" s="69"/>
      <c r="I16" s="69"/>
      <c r="J16" s="169">
        <v>6</v>
      </c>
      <c r="K16" s="77"/>
      <c r="L16" s="77"/>
      <c r="M16" s="77"/>
      <c r="N16" s="77"/>
      <c r="O16" s="77"/>
      <c r="P16" s="77"/>
      <c r="Q16" s="156"/>
      <c r="R16" s="159"/>
      <c r="S16" s="77"/>
      <c r="T16" s="77"/>
      <c r="U16" s="80"/>
      <c r="V16" s="159"/>
      <c r="W16" s="77"/>
      <c r="X16" s="173"/>
      <c r="Y16" s="174"/>
      <c r="Z16" s="164"/>
      <c r="AA16" s="167" t="str">
        <f t="shared" si="0"/>
        <v xml:space="preserve"> </v>
      </c>
      <c r="AB16" s="144"/>
      <c r="AC16" s="212" t="str">
        <f>IF('Calculadora 2.6'!A23=0,"",'Calculadora 2.6'!A23)</f>
        <v/>
      </c>
      <c r="AD16" s="128" t="s">
        <v>62</v>
      </c>
      <c r="AE16" s="141">
        <f>'Calculadora 2.6'!R22</f>
        <v>0</v>
      </c>
      <c r="AF16" s="116"/>
      <c r="AG16" s="117"/>
      <c r="AH16" s="117"/>
      <c r="AI16" s="117"/>
      <c r="AJ16" s="89">
        <f>'Calculadora 2.6'!W22</f>
        <v>0</v>
      </c>
    </row>
    <row r="17" spans="1:36" ht="17.25" x14ac:dyDescent="0.25">
      <c r="A17" s="69"/>
      <c r="B17" s="19"/>
      <c r="C17" s="18"/>
      <c r="D17" s="20"/>
      <c r="E17" s="21"/>
      <c r="F17" s="22"/>
      <c r="G17" s="69"/>
      <c r="H17" s="69"/>
      <c r="I17" s="69"/>
      <c r="J17" s="169">
        <v>7</v>
      </c>
      <c r="K17" s="77"/>
      <c r="L17" s="77"/>
      <c r="M17" s="77"/>
      <c r="N17" s="77"/>
      <c r="O17" s="77"/>
      <c r="P17" s="77"/>
      <c r="Q17" s="156"/>
      <c r="R17" s="159"/>
      <c r="S17" s="77"/>
      <c r="T17" s="77"/>
      <c r="U17" s="80"/>
      <c r="V17" s="159"/>
      <c r="W17" s="77"/>
      <c r="X17" s="173"/>
      <c r="Y17" s="174"/>
      <c r="Z17" s="164"/>
      <c r="AA17" s="167" t="str">
        <f t="shared" si="0"/>
        <v xml:space="preserve"> </v>
      </c>
      <c r="AB17" s="144"/>
      <c r="AC17" s="213" t="str">
        <f>IF('Calculadora 2.6'!A23=0,"",'Calculadora 2.6'!A23)</f>
        <v/>
      </c>
      <c r="AD17" s="129" t="s">
        <v>61</v>
      </c>
      <c r="AE17" s="121">
        <f>'Calculadora 2.6'!R23</f>
        <v>0</v>
      </c>
      <c r="AF17" s="119">
        <f>'Calculadora 2.6'!S23</f>
        <v>0</v>
      </c>
      <c r="AG17" s="120">
        <f>'Calculadora 2.6'!T23</f>
        <v>0</v>
      </c>
      <c r="AH17" s="120">
        <f>'Calculadora 2.6'!U23</f>
        <v>0</v>
      </c>
      <c r="AI17" s="120">
        <f>'Calculadora 2.6'!V23</f>
        <v>0</v>
      </c>
      <c r="AJ17" s="142"/>
    </row>
    <row r="18" spans="1:36" ht="18" thickBot="1" x14ac:dyDescent="0.3">
      <c r="A18" s="69"/>
      <c r="B18" s="19"/>
      <c r="C18" s="18"/>
      <c r="D18" s="20"/>
      <c r="E18" s="21"/>
      <c r="F18" s="22"/>
      <c r="G18" s="69"/>
      <c r="H18" s="69"/>
      <c r="I18" s="69"/>
      <c r="J18" s="169">
        <v>8</v>
      </c>
      <c r="K18" s="77"/>
      <c r="L18" s="77"/>
      <c r="M18" s="77"/>
      <c r="N18" s="77"/>
      <c r="O18" s="77"/>
      <c r="P18" s="77"/>
      <c r="Q18" s="156"/>
      <c r="R18" s="159"/>
      <c r="S18" s="77"/>
      <c r="T18" s="77"/>
      <c r="U18" s="80"/>
      <c r="V18" s="159"/>
      <c r="W18" s="77"/>
      <c r="X18" s="173"/>
      <c r="Y18" s="174"/>
      <c r="Z18" s="164"/>
      <c r="AA18" s="167" t="str">
        <f t="shared" si="0"/>
        <v xml:space="preserve"> </v>
      </c>
      <c r="AB18" s="144"/>
      <c r="AC18" s="214" t="str">
        <f>IF('Calculadora 2.6'!A25=0,"",'Calculadora 2.6'!A25)</f>
        <v/>
      </c>
      <c r="AD18" s="130" t="s">
        <v>62</v>
      </c>
      <c r="AE18" s="118">
        <f>'Calculadora 2.6'!R24</f>
        <v>0</v>
      </c>
      <c r="AF18" s="116"/>
      <c r="AG18" s="117"/>
      <c r="AH18" s="117"/>
      <c r="AI18" s="117"/>
      <c r="AJ18" s="89">
        <f>'Calculadora 2.6'!W24</f>
        <v>0</v>
      </c>
    </row>
    <row r="19" spans="1:36" ht="17.25" x14ac:dyDescent="0.25">
      <c r="A19" s="69"/>
      <c r="B19" s="19"/>
      <c r="C19" s="18"/>
      <c r="D19" s="20"/>
      <c r="E19" s="21"/>
      <c r="F19" s="22"/>
      <c r="G19" s="69"/>
      <c r="H19" s="69"/>
      <c r="I19" s="69"/>
      <c r="J19" s="169">
        <v>9</v>
      </c>
      <c r="K19" s="77"/>
      <c r="L19" s="77"/>
      <c r="M19" s="77"/>
      <c r="N19" s="77"/>
      <c r="O19" s="77"/>
      <c r="P19" s="77"/>
      <c r="Q19" s="156"/>
      <c r="R19" s="159"/>
      <c r="S19" s="77"/>
      <c r="T19" s="77"/>
      <c r="U19" s="80"/>
      <c r="V19" s="159"/>
      <c r="W19" s="77"/>
      <c r="X19" s="173"/>
      <c r="Y19" s="174"/>
      <c r="Z19" s="164"/>
      <c r="AA19" s="167" t="str">
        <f t="shared" si="0"/>
        <v xml:space="preserve"> </v>
      </c>
      <c r="AB19" s="144"/>
      <c r="AC19" s="211" t="str">
        <f>IF('Calculadora 2.6'!A25=0,"",'Calculadora 2.6'!A25)</f>
        <v/>
      </c>
      <c r="AD19" s="127" t="s">
        <v>61</v>
      </c>
      <c r="AE19" s="140">
        <f>'Calculadora 2.6'!R25</f>
        <v>0</v>
      </c>
      <c r="AF19" s="119">
        <f>'Calculadora 2.6'!S25</f>
        <v>0</v>
      </c>
      <c r="AG19" s="120">
        <f>'Calculadora 2.6'!T25</f>
        <v>0</v>
      </c>
      <c r="AH19" s="120">
        <f>'Calculadora 2.6'!U25</f>
        <v>0</v>
      </c>
      <c r="AI19" s="120">
        <f>'Calculadora 2.6'!V25</f>
        <v>0</v>
      </c>
      <c r="AJ19" s="142"/>
    </row>
    <row r="20" spans="1:36" ht="18" thickBot="1" x14ac:dyDescent="0.3">
      <c r="A20" s="69"/>
      <c r="B20" s="19"/>
      <c r="C20" s="18"/>
      <c r="D20" s="20"/>
      <c r="E20" s="21"/>
      <c r="F20" s="22"/>
      <c r="G20" s="69"/>
      <c r="H20" s="69"/>
      <c r="I20" s="69"/>
      <c r="J20" s="169">
        <v>10</v>
      </c>
      <c r="K20" s="77"/>
      <c r="L20" s="77"/>
      <c r="M20" s="77"/>
      <c r="N20" s="77"/>
      <c r="O20" s="77"/>
      <c r="P20" s="77"/>
      <c r="Q20" s="156"/>
      <c r="R20" s="159"/>
      <c r="S20" s="77"/>
      <c r="T20" s="77"/>
      <c r="U20" s="80"/>
      <c r="V20" s="159"/>
      <c r="W20" s="77"/>
      <c r="X20" s="173"/>
      <c r="Y20" s="174"/>
      <c r="Z20" s="164"/>
      <c r="AA20" s="167" t="str">
        <f t="shared" si="0"/>
        <v xml:space="preserve"> </v>
      </c>
      <c r="AB20" s="144"/>
      <c r="AC20" s="212" t="str">
        <f>IF('Calculadora 2.6'!A27=0,"",'Calculadora 2.6'!A27)</f>
        <v/>
      </c>
      <c r="AD20" s="128" t="s">
        <v>62</v>
      </c>
      <c r="AE20" s="141">
        <f>'Calculadora 2.6'!R26</f>
        <v>0</v>
      </c>
      <c r="AF20" s="116"/>
      <c r="AG20" s="117"/>
      <c r="AH20" s="117"/>
      <c r="AI20" s="117"/>
      <c r="AJ20" s="89">
        <f>'Calculadora 2.6'!W26</f>
        <v>0</v>
      </c>
    </row>
    <row r="21" spans="1:36" ht="17.25" x14ac:dyDescent="0.25">
      <c r="A21" s="69"/>
      <c r="B21" s="19"/>
      <c r="C21" s="18"/>
      <c r="D21" s="20"/>
      <c r="E21" s="21"/>
      <c r="F21" s="22"/>
      <c r="G21" s="69"/>
      <c r="H21" s="69"/>
      <c r="I21" s="69"/>
      <c r="J21" s="169">
        <v>11</v>
      </c>
      <c r="K21" s="77"/>
      <c r="L21" s="77"/>
      <c r="M21" s="77"/>
      <c r="N21" s="77"/>
      <c r="O21" s="77"/>
      <c r="P21" s="77"/>
      <c r="Q21" s="156"/>
      <c r="R21" s="159"/>
      <c r="S21" s="77"/>
      <c r="T21" s="77"/>
      <c r="U21" s="80"/>
      <c r="V21" s="159"/>
      <c r="W21" s="77"/>
      <c r="X21" s="173"/>
      <c r="Y21" s="174"/>
      <c r="Z21" s="164"/>
      <c r="AA21" s="167" t="str">
        <f t="shared" si="0"/>
        <v xml:space="preserve"> </v>
      </c>
      <c r="AB21" s="144"/>
      <c r="AC21" s="213" t="str">
        <f>IF('Calculadora 2.6'!A27=0,"",'Calculadora 2.6'!A27)</f>
        <v/>
      </c>
      <c r="AD21" s="129" t="s">
        <v>61</v>
      </c>
      <c r="AE21" s="121">
        <f>'Calculadora 2.6'!R27</f>
        <v>0</v>
      </c>
      <c r="AF21" s="119">
        <f>'Calculadora 2.6'!S27</f>
        <v>0</v>
      </c>
      <c r="AG21" s="120">
        <f>'Calculadora 2.6'!T27</f>
        <v>0</v>
      </c>
      <c r="AH21" s="120">
        <f>'Calculadora 2.6'!U27</f>
        <v>0</v>
      </c>
      <c r="AI21" s="120">
        <f>'Calculadora 2.6'!V27</f>
        <v>0</v>
      </c>
      <c r="AJ21" s="142"/>
    </row>
    <row r="22" spans="1:36" ht="18" thickBot="1" x14ac:dyDescent="0.3">
      <c r="A22" s="69"/>
      <c r="B22" s="19"/>
      <c r="C22" s="18"/>
      <c r="D22" s="20"/>
      <c r="E22" s="21"/>
      <c r="F22" s="22"/>
      <c r="G22" s="69"/>
      <c r="H22" s="69"/>
      <c r="I22" s="69"/>
      <c r="J22" s="169">
        <v>12</v>
      </c>
      <c r="K22" s="77"/>
      <c r="L22" s="77"/>
      <c r="M22" s="77"/>
      <c r="N22" s="77"/>
      <c r="O22" s="77"/>
      <c r="P22" s="77"/>
      <c r="Q22" s="156"/>
      <c r="R22" s="159"/>
      <c r="S22" s="77"/>
      <c r="T22" s="77"/>
      <c r="U22" s="80"/>
      <c r="V22" s="159"/>
      <c r="W22" s="77"/>
      <c r="X22" s="173"/>
      <c r="Y22" s="174"/>
      <c r="Z22" s="164"/>
      <c r="AA22" s="167" t="str">
        <f t="shared" si="0"/>
        <v xml:space="preserve"> </v>
      </c>
      <c r="AB22" s="144"/>
      <c r="AC22" s="214" t="str">
        <f>IF('Calculadora 2.6'!A29=0,"",'Calculadora 2.6'!A29)</f>
        <v/>
      </c>
      <c r="AD22" s="130" t="s">
        <v>62</v>
      </c>
      <c r="AE22" s="118">
        <f>'Calculadora 2.6'!R28</f>
        <v>0</v>
      </c>
      <c r="AF22" s="116"/>
      <c r="AG22" s="117"/>
      <c r="AH22" s="117"/>
      <c r="AI22" s="117"/>
      <c r="AJ22" s="89">
        <f>'Calculadora 2.6'!W28</f>
        <v>0</v>
      </c>
    </row>
    <row r="23" spans="1:36" ht="17.25" x14ac:dyDescent="0.25">
      <c r="A23" s="69"/>
      <c r="B23" s="19"/>
      <c r="C23" s="18"/>
      <c r="D23" s="20"/>
      <c r="E23" s="21"/>
      <c r="F23" s="22"/>
      <c r="G23" s="69"/>
      <c r="H23" s="69"/>
      <c r="I23" s="69"/>
      <c r="J23" s="169">
        <v>13</v>
      </c>
      <c r="K23" s="77"/>
      <c r="L23" s="77"/>
      <c r="M23" s="77"/>
      <c r="N23" s="77"/>
      <c r="O23" s="77"/>
      <c r="P23" s="77"/>
      <c r="Q23" s="156"/>
      <c r="R23" s="159"/>
      <c r="S23" s="77"/>
      <c r="T23" s="77"/>
      <c r="U23" s="80"/>
      <c r="V23" s="159"/>
      <c r="W23" s="77"/>
      <c r="X23" s="173"/>
      <c r="Y23" s="174"/>
      <c r="Z23" s="164"/>
      <c r="AA23" s="167" t="str">
        <f t="shared" si="0"/>
        <v xml:space="preserve"> </v>
      </c>
      <c r="AB23" s="144"/>
      <c r="AC23" s="211" t="str">
        <f>IF('Calculadora 2.6'!A29=0,"",'Calculadora 2.6'!A29)</f>
        <v/>
      </c>
      <c r="AD23" s="127" t="s">
        <v>61</v>
      </c>
      <c r="AE23" s="140">
        <f>'Calculadora 2.6'!R29</f>
        <v>0</v>
      </c>
      <c r="AF23" s="119">
        <f>'Calculadora 2.6'!S29</f>
        <v>0</v>
      </c>
      <c r="AG23" s="120">
        <f>'Calculadora 2.6'!T29</f>
        <v>0</v>
      </c>
      <c r="AH23" s="120">
        <f>'Calculadora 2.6'!U29</f>
        <v>0</v>
      </c>
      <c r="AI23" s="120">
        <f>'Calculadora 2.6'!V29</f>
        <v>0</v>
      </c>
      <c r="AJ23" s="142"/>
    </row>
    <row r="24" spans="1:36" ht="18" thickBot="1" x14ac:dyDescent="0.3">
      <c r="A24" s="69"/>
      <c r="B24" s="19"/>
      <c r="C24" s="18"/>
      <c r="D24" s="20"/>
      <c r="E24" s="21"/>
      <c r="F24" s="22"/>
      <c r="G24" s="69"/>
      <c r="H24" s="69"/>
      <c r="I24" s="69"/>
      <c r="J24" s="169">
        <v>14</v>
      </c>
      <c r="K24" s="77"/>
      <c r="L24" s="77"/>
      <c r="M24" s="77"/>
      <c r="N24" s="77"/>
      <c r="O24" s="77"/>
      <c r="P24" s="77"/>
      <c r="Q24" s="156"/>
      <c r="R24" s="159"/>
      <c r="S24" s="77"/>
      <c r="T24" s="77"/>
      <c r="U24" s="80"/>
      <c r="V24" s="159"/>
      <c r="W24" s="77"/>
      <c r="X24" s="173"/>
      <c r="Y24" s="174"/>
      <c r="Z24" s="164"/>
      <c r="AA24" s="167" t="str">
        <f t="shared" si="0"/>
        <v xml:space="preserve"> </v>
      </c>
      <c r="AB24" s="144"/>
      <c r="AC24" s="212" t="str">
        <f>IF('Calculadora 2.6'!A31=0,"",'Calculadora 2.6'!A31)</f>
        <v/>
      </c>
      <c r="AD24" s="128" t="s">
        <v>62</v>
      </c>
      <c r="AE24" s="141">
        <f>'Calculadora 2.6'!R30</f>
        <v>0</v>
      </c>
      <c r="AF24" s="116"/>
      <c r="AG24" s="117"/>
      <c r="AH24" s="117"/>
      <c r="AI24" s="117"/>
      <c r="AJ24" s="89">
        <f>'Calculadora 2.6'!W30</f>
        <v>0</v>
      </c>
    </row>
    <row r="25" spans="1:36" ht="17.25" x14ac:dyDescent="0.25">
      <c r="A25" s="69"/>
      <c r="B25" s="19"/>
      <c r="C25" s="18"/>
      <c r="D25" s="20"/>
      <c r="E25" s="21"/>
      <c r="F25" s="22"/>
      <c r="G25" s="69"/>
      <c r="H25" s="69"/>
      <c r="I25" s="69"/>
      <c r="J25" s="169">
        <v>15</v>
      </c>
      <c r="K25" s="77"/>
      <c r="L25" s="77"/>
      <c r="M25" s="77"/>
      <c r="N25" s="77"/>
      <c r="O25" s="77"/>
      <c r="P25" s="77"/>
      <c r="Q25" s="156"/>
      <c r="R25" s="159"/>
      <c r="S25" s="77"/>
      <c r="T25" s="77"/>
      <c r="U25" s="80"/>
      <c r="V25" s="159"/>
      <c r="W25" s="77"/>
      <c r="X25" s="173"/>
      <c r="Y25" s="174"/>
      <c r="Z25" s="164"/>
      <c r="AA25" s="167" t="str">
        <f t="shared" si="0"/>
        <v xml:space="preserve"> </v>
      </c>
      <c r="AB25" s="144"/>
      <c r="AC25" s="213" t="str">
        <f>IF('Calculadora 2.6'!A31=0,"",'Calculadora 2.6'!A31)</f>
        <v/>
      </c>
      <c r="AD25" s="129" t="s">
        <v>61</v>
      </c>
      <c r="AE25" s="121">
        <f>'Calculadora 2.6'!R31</f>
        <v>0</v>
      </c>
      <c r="AF25" s="119">
        <f>'Calculadora 2.6'!S31</f>
        <v>0</v>
      </c>
      <c r="AG25" s="120">
        <f>'Calculadora 2.6'!T31</f>
        <v>0</v>
      </c>
      <c r="AH25" s="120">
        <f>'Calculadora 2.6'!U31</f>
        <v>0</v>
      </c>
      <c r="AI25" s="120">
        <f>'Calculadora 2.6'!V31</f>
        <v>0</v>
      </c>
      <c r="AJ25" s="142"/>
    </row>
    <row r="26" spans="1:36" ht="18" thickBot="1" x14ac:dyDescent="0.3">
      <c r="A26" s="69"/>
      <c r="B26" s="19"/>
      <c r="C26" s="18"/>
      <c r="D26" s="20"/>
      <c r="E26" s="21"/>
      <c r="F26" s="22"/>
      <c r="G26" s="69"/>
      <c r="H26" s="69"/>
      <c r="I26" s="69"/>
      <c r="J26" s="169">
        <v>16</v>
      </c>
      <c r="K26" s="77"/>
      <c r="L26" s="77"/>
      <c r="M26" s="77"/>
      <c r="N26" s="77"/>
      <c r="O26" s="77"/>
      <c r="P26" s="77"/>
      <c r="Q26" s="156"/>
      <c r="R26" s="159"/>
      <c r="S26" s="77"/>
      <c r="T26" s="77"/>
      <c r="U26" s="80"/>
      <c r="V26" s="159"/>
      <c r="W26" s="77"/>
      <c r="X26" s="173"/>
      <c r="Y26" s="174"/>
      <c r="Z26" s="165"/>
      <c r="AA26" s="167" t="str">
        <f t="shared" si="0"/>
        <v xml:space="preserve"> </v>
      </c>
      <c r="AB26" s="145"/>
      <c r="AC26" s="214" t="str">
        <f>IF('Calculadora 2.6'!A33=0,"",'Calculadora 2.6'!A33)</f>
        <v/>
      </c>
      <c r="AD26" s="130" t="s">
        <v>62</v>
      </c>
      <c r="AE26" s="118">
        <f>'Calculadora 2.6'!R32</f>
        <v>0</v>
      </c>
      <c r="AF26" s="116"/>
      <c r="AG26" s="117"/>
      <c r="AH26" s="117"/>
      <c r="AI26" s="117"/>
      <c r="AJ26" s="89">
        <f>'Calculadora 2.6'!W32</f>
        <v>0</v>
      </c>
    </row>
    <row r="27" spans="1:36" ht="17.25" x14ac:dyDescent="0.25">
      <c r="A27" s="69"/>
      <c r="B27" s="19"/>
      <c r="C27" s="18"/>
      <c r="D27" s="20"/>
      <c r="E27" s="21"/>
      <c r="F27" s="22"/>
      <c r="G27" s="69"/>
      <c r="H27" s="69"/>
      <c r="I27" s="69"/>
      <c r="J27" s="169">
        <v>17</v>
      </c>
      <c r="K27" s="77"/>
      <c r="L27" s="77"/>
      <c r="M27" s="77"/>
      <c r="N27" s="77"/>
      <c r="O27" s="77"/>
      <c r="P27" s="77"/>
      <c r="Q27" s="156"/>
      <c r="R27" s="159"/>
      <c r="S27" s="77"/>
      <c r="T27" s="77"/>
      <c r="U27" s="80"/>
      <c r="V27" s="159"/>
      <c r="W27" s="77"/>
      <c r="X27" s="173"/>
      <c r="Y27" s="174"/>
      <c r="Z27" s="165"/>
      <c r="AA27" s="167" t="str">
        <f t="shared" si="0"/>
        <v xml:space="preserve"> </v>
      </c>
      <c r="AB27" s="145"/>
      <c r="AC27" s="211" t="str">
        <f>IF('Calculadora 2.6'!A33=0,"",'Calculadora 2.6'!A33)</f>
        <v/>
      </c>
      <c r="AD27" s="127" t="s">
        <v>61</v>
      </c>
      <c r="AE27" s="140">
        <f>'Calculadora 2.6'!R33</f>
        <v>0</v>
      </c>
      <c r="AF27" s="119">
        <f>'Calculadora 2.6'!S33</f>
        <v>0</v>
      </c>
      <c r="AG27" s="120">
        <f>'Calculadora 2.6'!T33</f>
        <v>0</v>
      </c>
      <c r="AH27" s="120">
        <f>'Calculadora 2.6'!U33</f>
        <v>0</v>
      </c>
      <c r="AI27" s="120">
        <f>'Calculadora 2.6'!V33</f>
        <v>0</v>
      </c>
      <c r="AJ27" s="142"/>
    </row>
    <row r="28" spans="1:36" ht="18" thickBot="1" x14ac:dyDescent="0.3">
      <c r="A28" s="69"/>
      <c r="B28" s="19"/>
      <c r="C28" s="18"/>
      <c r="D28" s="20"/>
      <c r="E28" s="21"/>
      <c r="F28" s="22"/>
      <c r="G28" s="69"/>
      <c r="H28" s="69"/>
      <c r="I28" s="69"/>
      <c r="J28" s="169">
        <v>18</v>
      </c>
      <c r="K28" s="77"/>
      <c r="L28" s="77"/>
      <c r="M28" s="77"/>
      <c r="N28" s="77"/>
      <c r="O28" s="77"/>
      <c r="P28" s="77"/>
      <c r="Q28" s="156"/>
      <c r="R28" s="159"/>
      <c r="S28" s="77"/>
      <c r="T28" s="77"/>
      <c r="U28" s="80"/>
      <c r="V28" s="159"/>
      <c r="W28" s="77"/>
      <c r="X28" s="173"/>
      <c r="Y28" s="174"/>
      <c r="Z28" s="165"/>
      <c r="AA28" s="167" t="str">
        <f t="shared" si="0"/>
        <v xml:space="preserve"> </v>
      </c>
      <c r="AB28" s="145"/>
      <c r="AC28" s="212" t="str">
        <f>IF('Calculadora 2.6'!A35=0,"",'Calculadora 2.6'!A35)</f>
        <v/>
      </c>
      <c r="AD28" s="128" t="s">
        <v>62</v>
      </c>
      <c r="AE28" s="141">
        <f>'Calculadora 2.6'!R34</f>
        <v>0</v>
      </c>
      <c r="AF28" s="116"/>
      <c r="AG28" s="117"/>
      <c r="AH28" s="117"/>
      <c r="AI28" s="117"/>
      <c r="AJ28" s="89">
        <f>'Calculadora 2.6'!W34</f>
        <v>0</v>
      </c>
    </row>
    <row r="29" spans="1:36" ht="17.25" x14ac:dyDescent="0.25">
      <c r="A29" s="69"/>
      <c r="B29" s="183" t="s">
        <v>22</v>
      </c>
      <c r="C29" s="184"/>
      <c r="D29" s="184"/>
      <c r="E29" s="184"/>
      <c r="F29" s="185"/>
      <c r="G29" s="69"/>
      <c r="H29" s="69"/>
      <c r="I29" s="69"/>
      <c r="J29" s="169">
        <v>19</v>
      </c>
      <c r="K29" s="77"/>
      <c r="L29" s="77"/>
      <c r="M29" s="77"/>
      <c r="N29" s="77"/>
      <c r="O29" s="77"/>
      <c r="P29" s="77"/>
      <c r="Q29" s="156"/>
      <c r="R29" s="159"/>
      <c r="S29" s="77"/>
      <c r="T29" s="77"/>
      <c r="U29" s="80"/>
      <c r="V29" s="159"/>
      <c r="W29" s="77"/>
      <c r="X29" s="173"/>
      <c r="Y29" s="174"/>
      <c r="Z29" s="165"/>
      <c r="AA29" s="167" t="str">
        <f t="shared" si="0"/>
        <v xml:space="preserve"> </v>
      </c>
      <c r="AB29" s="145"/>
      <c r="AC29" s="213" t="str">
        <f>IF('Calculadora 2.6'!A35=0,"",'Calculadora 2.6'!A35)</f>
        <v/>
      </c>
      <c r="AD29" s="129" t="s">
        <v>61</v>
      </c>
      <c r="AE29" s="121">
        <f>'Calculadora 2.6'!R35</f>
        <v>0</v>
      </c>
      <c r="AF29" s="119">
        <f>'Calculadora 2.6'!S35</f>
        <v>0</v>
      </c>
      <c r="AG29" s="120">
        <f>'Calculadora 2.6'!T35</f>
        <v>0</v>
      </c>
      <c r="AH29" s="120">
        <f>'Calculadora 2.6'!U35</f>
        <v>0</v>
      </c>
      <c r="AI29" s="120">
        <f>'Calculadora 2.6'!V35</f>
        <v>0</v>
      </c>
      <c r="AJ29" s="142"/>
    </row>
    <row r="30" spans="1:36" ht="18" thickBot="1" x14ac:dyDescent="0.3">
      <c r="A30" s="69"/>
      <c r="B30" s="186"/>
      <c r="C30" s="187"/>
      <c r="D30" s="187"/>
      <c r="E30" s="187"/>
      <c r="F30" s="188"/>
      <c r="G30" s="69"/>
      <c r="H30" s="69"/>
      <c r="I30" s="69"/>
      <c r="J30" s="169">
        <v>20</v>
      </c>
      <c r="K30" s="77"/>
      <c r="L30" s="77"/>
      <c r="M30" s="77"/>
      <c r="N30" s="77"/>
      <c r="O30" s="77"/>
      <c r="P30" s="77"/>
      <c r="Q30" s="157"/>
      <c r="R30" s="159"/>
      <c r="S30" s="77"/>
      <c r="T30" s="77"/>
      <c r="U30" s="80"/>
      <c r="V30" s="159"/>
      <c r="W30" s="77"/>
      <c r="X30" s="173"/>
      <c r="Y30" s="174"/>
      <c r="Z30" s="165"/>
      <c r="AA30" s="167" t="str">
        <f t="shared" si="0"/>
        <v xml:space="preserve"> </v>
      </c>
      <c r="AB30" s="145"/>
      <c r="AC30" s="214" t="str">
        <f>IF('Calculadora 2.6'!A37=0,"",'Calculadora 2.6'!A37)</f>
        <v/>
      </c>
      <c r="AD30" s="130" t="s">
        <v>62</v>
      </c>
      <c r="AE30" s="118">
        <f>'Calculadora 2.6'!R36</f>
        <v>0</v>
      </c>
      <c r="AF30" s="116"/>
      <c r="AG30" s="117"/>
      <c r="AH30" s="117"/>
      <c r="AI30" s="117"/>
      <c r="AJ30" s="89">
        <f>'Calculadora 2.6'!W36</f>
        <v>0</v>
      </c>
    </row>
    <row r="31" spans="1:36" ht="17.25" x14ac:dyDescent="0.25">
      <c r="J31" s="168">
        <v>21</v>
      </c>
      <c r="K31" s="76"/>
      <c r="L31" s="76"/>
      <c r="M31" s="76"/>
      <c r="N31" s="77"/>
      <c r="O31" s="76"/>
      <c r="P31" s="76"/>
      <c r="Q31" s="156"/>
      <c r="R31" s="159"/>
      <c r="S31" s="77"/>
      <c r="T31" s="77"/>
      <c r="U31" s="80"/>
      <c r="V31" s="162"/>
      <c r="W31" s="78"/>
      <c r="X31" s="173"/>
      <c r="Y31" s="174"/>
      <c r="Z31" s="164"/>
      <c r="AA31" s="167" t="str">
        <f t="shared" si="0"/>
        <v xml:space="preserve"> </v>
      </c>
      <c r="AB31" s="144"/>
      <c r="AC31" s="211" t="str">
        <f>IF('Calculadora 2.6'!A37=0,"",'Calculadora 2.6'!A37)</f>
        <v/>
      </c>
      <c r="AD31" s="127" t="s">
        <v>61</v>
      </c>
      <c r="AE31" s="140">
        <f>'Calculadora 2.6'!R37</f>
        <v>0</v>
      </c>
      <c r="AF31" s="119">
        <f>'Calculadora 2.6'!S37</f>
        <v>0</v>
      </c>
      <c r="AG31" s="120">
        <f>'Calculadora 2.6'!T37</f>
        <v>0</v>
      </c>
      <c r="AH31" s="120">
        <f>'Calculadora 2.6'!U37</f>
        <v>0</v>
      </c>
      <c r="AI31" s="120">
        <f>'Calculadora 2.6'!V37</f>
        <v>0</v>
      </c>
      <c r="AJ31" s="142"/>
    </row>
    <row r="32" spans="1:36" ht="18" thickBot="1" x14ac:dyDescent="0.3">
      <c r="J32" s="169">
        <v>22</v>
      </c>
      <c r="K32" s="77"/>
      <c r="L32" s="77"/>
      <c r="M32" s="77"/>
      <c r="N32" s="77"/>
      <c r="O32" s="77"/>
      <c r="P32" s="77"/>
      <c r="Q32" s="156"/>
      <c r="R32" s="159"/>
      <c r="S32" s="77"/>
      <c r="T32" s="77"/>
      <c r="U32" s="80"/>
      <c r="V32" s="162"/>
      <c r="W32" s="78"/>
      <c r="X32" s="173"/>
      <c r="Y32" s="174"/>
      <c r="Z32" s="164"/>
      <c r="AA32" s="167" t="str">
        <f t="shared" si="0"/>
        <v xml:space="preserve"> </v>
      </c>
      <c r="AB32" s="144"/>
      <c r="AC32" s="212" t="str">
        <f>IF('Calculadora 2.6'!A39=0,"",'Calculadora 2.6'!A39)</f>
        <v/>
      </c>
      <c r="AD32" s="128" t="s">
        <v>62</v>
      </c>
      <c r="AE32" s="141">
        <f>'Calculadora 2.6'!R38</f>
        <v>0</v>
      </c>
      <c r="AF32" s="116"/>
      <c r="AG32" s="117"/>
      <c r="AH32" s="117"/>
      <c r="AI32" s="117"/>
      <c r="AJ32" s="89">
        <f>'Calculadora 2.6'!W38</f>
        <v>0</v>
      </c>
    </row>
    <row r="33" spans="10:36" ht="17.25" x14ac:dyDescent="0.25">
      <c r="J33" s="169">
        <v>23</v>
      </c>
      <c r="K33" s="77"/>
      <c r="L33" s="77"/>
      <c r="M33" s="77"/>
      <c r="N33" s="77"/>
      <c r="O33" s="77"/>
      <c r="P33" s="77"/>
      <c r="Q33" s="156"/>
      <c r="R33" s="159"/>
      <c r="S33" s="77"/>
      <c r="T33" s="77"/>
      <c r="U33" s="80"/>
      <c r="V33" s="162"/>
      <c r="W33" s="78"/>
      <c r="X33" s="173"/>
      <c r="Y33" s="174"/>
      <c r="Z33" s="164"/>
      <c r="AA33" s="167" t="str">
        <f t="shared" si="0"/>
        <v xml:space="preserve"> </v>
      </c>
      <c r="AB33" s="144"/>
      <c r="AC33" s="213" t="str">
        <f>IF('Calculadora 2.6'!A39=0,"",'Calculadora 2.6'!A39)</f>
        <v/>
      </c>
      <c r="AD33" s="129" t="s">
        <v>61</v>
      </c>
      <c r="AE33" s="121">
        <f>'Calculadora 2.6'!R39</f>
        <v>0</v>
      </c>
      <c r="AF33" s="119">
        <f>'Calculadora 2.6'!S39</f>
        <v>0</v>
      </c>
      <c r="AG33" s="120">
        <f>'Calculadora 2.6'!T39</f>
        <v>0</v>
      </c>
      <c r="AH33" s="120">
        <f>'Calculadora 2.6'!U39</f>
        <v>0</v>
      </c>
      <c r="AI33" s="120">
        <f>'Calculadora 2.6'!V39</f>
        <v>0</v>
      </c>
      <c r="AJ33" s="142"/>
    </row>
    <row r="34" spans="10:36" ht="18" thickBot="1" x14ac:dyDescent="0.3">
      <c r="J34" s="169">
        <v>24</v>
      </c>
      <c r="K34" s="77"/>
      <c r="L34" s="77"/>
      <c r="M34" s="77"/>
      <c r="N34" s="77"/>
      <c r="O34" s="77"/>
      <c r="P34" s="77"/>
      <c r="Q34" s="156"/>
      <c r="R34" s="159"/>
      <c r="S34" s="77"/>
      <c r="T34" s="77"/>
      <c r="U34" s="80"/>
      <c r="V34" s="159"/>
      <c r="W34" s="77"/>
      <c r="X34" s="173"/>
      <c r="Y34" s="174"/>
      <c r="Z34" s="164"/>
      <c r="AA34" s="167" t="str">
        <f t="shared" si="0"/>
        <v xml:space="preserve"> </v>
      </c>
      <c r="AB34" s="144"/>
      <c r="AC34" s="214" t="str">
        <f>IF('Calculadora 2.6'!A41=0,"",'Calculadora 2.6'!A41)</f>
        <v/>
      </c>
      <c r="AD34" s="130" t="s">
        <v>62</v>
      </c>
      <c r="AE34" s="118">
        <f>'Calculadora 2.6'!R40</f>
        <v>0</v>
      </c>
      <c r="AF34" s="116"/>
      <c r="AG34" s="117"/>
      <c r="AH34" s="117"/>
      <c r="AI34" s="117"/>
      <c r="AJ34" s="89">
        <f>'Calculadora 2.6'!W40</f>
        <v>0</v>
      </c>
    </row>
    <row r="35" spans="10:36" ht="17.25" x14ac:dyDescent="0.25">
      <c r="J35" s="169">
        <v>25</v>
      </c>
      <c r="K35" s="77"/>
      <c r="L35" s="77"/>
      <c r="M35" s="77"/>
      <c r="N35" s="77"/>
      <c r="O35" s="77"/>
      <c r="P35" s="77"/>
      <c r="Q35" s="156"/>
      <c r="R35" s="159"/>
      <c r="S35" s="77"/>
      <c r="T35" s="77"/>
      <c r="U35" s="80"/>
      <c r="V35" s="159"/>
      <c r="W35" s="77"/>
      <c r="X35" s="173"/>
      <c r="Y35" s="174"/>
      <c r="Z35" s="164"/>
      <c r="AA35" s="167" t="str">
        <f t="shared" si="0"/>
        <v xml:space="preserve"> </v>
      </c>
      <c r="AB35" s="144"/>
      <c r="AC35" s="211" t="str">
        <f>IF('Calculadora 2.6'!A41=0,"",'Calculadora 2.6'!A41)</f>
        <v/>
      </c>
      <c r="AD35" s="127" t="s">
        <v>61</v>
      </c>
      <c r="AE35" s="140">
        <f>'Calculadora 2.6'!R41</f>
        <v>0</v>
      </c>
      <c r="AF35" s="119">
        <f>'Calculadora 2.6'!S41</f>
        <v>0</v>
      </c>
      <c r="AG35" s="120">
        <f>'Calculadora 2.6'!T41</f>
        <v>0</v>
      </c>
      <c r="AH35" s="120">
        <f>'Calculadora 2.6'!U41</f>
        <v>0</v>
      </c>
      <c r="AI35" s="120">
        <f>'Calculadora 2.6'!V41</f>
        <v>0</v>
      </c>
      <c r="AJ35" s="142"/>
    </row>
    <row r="36" spans="10:36" ht="18" thickBot="1" x14ac:dyDescent="0.3">
      <c r="J36" s="169">
        <v>26</v>
      </c>
      <c r="K36" s="77"/>
      <c r="L36" s="77"/>
      <c r="M36" s="77"/>
      <c r="N36" s="77"/>
      <c r="O36" s="77"/>
      <c r="P36" s="77"/>
      <c r="Q36" s="156"/>
      <c r="R36" s="159"/>
      <c r="S36" s="77"/>
      <c r="T36" s="77"/>
      <c r="U36" s="80"/>
      <c r="V36" s="159"/>
      <c r="W36" s="77"/>
      <c r="X36" s="173"/>
      <c r="Y36" s="174"/>
      <c r="Z36" s="164"/>
      <c r="AA36" s="167" t="str">
        <f t="shared" si="0"/>
        <v xml:space="preserve"> </v>
      </c>
      <c r="AB36" s="144"/>
      <c r="AC36" s="212" t="str">
        <f>IF('Calculadora 2.6'!A43=0,"",'Calculadora 2.6'!A43)</f>
        <v/>
      </c>
      <c r="AD36" s="128" t="s">
        <v>62</v>
      </c>
      <c r="AE36" s="141">
        <f>'Calculadora 2.6'!R42</f>
        <v>0</v>
      </c>
      <c r="AF36" s="116"/>
      <c r="AG36" s="117"/>
      <c r="AH36" s="117"/>
      <c r="AI36" s="117"/>
      <c r="AJ36" s="89">
        <f>'Calculadora 2.6'!W42</f>
        <v>0</v>
      </c>
    </row>
    <row r="37" spans="10:36" ht="17.25" x14ac:dyDescent="0.25">
      <c r="J37" s="169">
        <v>27</v>
      </c>
      <c r="K37" s="77"/>
      <c r="L37" s="77"/>
      <c r="M37" s="77"/>
      <c r="N37" s="77"/>
      <c r="O37" s="77"/>
      <c r="P37" s="77"/>
      <c r="Q37" s="156"/>
      <c r="R37" s="159"/>
      <c r="S37" s="77"/>
      <c r="T37" s="77"/>
      <c r="U37" s="80"/>
      <c r="V37" s="159"/>
      <c r="W37" s="77"/>
      <c r="X37" s="173"/>
      <c r="Y37" s="174"/>
      <c r="Z37" s="164"/>
      <c r="AA37" s="167" t="str">
        <f t="shared" si="0"/>
        <v xml:space="preserve"> </v>
      </c>
      <c r="AB37" s="144"/>
      <c r="AC37" s="213" t="str">
        <f>IF('Calculadora 2.6'!A43=0,"",'Calculadora 2.6'!A43)</f>
        <v/>
      </c>
      <c r="AD37" s="129" t="s">
        <v>61</v>
      </c>
      <c r="AE37" s="121">
        <f>'Calculadora 2.6'!R43</f>
        <v>0</v>
      </c>
      <c r="AF37" s="119">
        <f>'Calculadora 2.6'!S43</f>
        <v>0</v>
      </c>
      <c r="AG37" s="120">
        <f>'Calculadora 2.6'!T43</f>
        <v>0</v>
      </c>
      <c r="AH37" s="120">
        <f>'Calculadora 2.6'!U43</f>
        <v>0</v>
      </c>
      <c r="AI37" s="120">
        <f>'Calculadora 2.6'!V43</f>
        <v>0</v>
      </c>
      <c r="AJ37" s="142"/>
    </row>
    <row r="38" spans="10:36" ht="18" thickBot="1" x14ac:dyDescent="0.3">
      <c r="J38" s="168">
        <v>28</v>
      </c>
      <c r="K38" s="77"/>
      <c r="L38" s="77"/>
      <c r="M38" s="77"/>
      <c r="N38" s="77"/>
      <c r="O38" s="77"/>
      <c r="P38" s="77"/>
      <c r="Q38" s="156"/>
      <c r="R38" s="159"/>
      <c r="S38" s="77"/>
      <c r="T38" s="77"/>
      <c r="U38" s="80"/>
      <c r="V38" s="159"/>
      <c r="W38" s="77"/>
      <c r="X38" s="173"/>
      <c r="Y38" s="174"/>
      <c r="Z38" s="164"/>
      <c r="AA38" s="167" t="str">
        <f t="shared" si="0"/>
        <v xml:space="preserve"> </v>
      </c>
      <c r="AB38" s="144"/>
      <c r="AC38" s="214" t="str">
        <f>IF('Calculadora 2.6'!A45=0,"",'Calculadora 2.6'!A45)</f>
        <v/>
      </c>
      <c r="AD38" s="130" t="s">
        <v>62</v>
      </c>
      <c r="AE38" s="118">
        <f>'Calculadora 2.6'!R44</f>
        <v>0</v>
      </c>
      <c r="AF38" s="116"/>
      <c r="AG38" s="117"/>
      <c r="AH38" s="117"/>
      <c r="AI38" s="117"/>
      <c r="AJ38" s="89">
        <f>'Calculadora 2.6'!W44</f>
        <v>0</v>
      </c>
    </row>
    <row r="39" spans="10:36" ht="17.25" x14ac:dyDescent="0.25">
      <c r="J39" s="169">
        <v>29</v>
      </c>
      <c r="K39" s="77"/>
      <c r="L39" s="77"/>
      <c r="M39" s="77"/>
      <c r="N39" s="77"/>
      <c r="O39" s="77"/>
      <c r="P39" s="77"/>
      <c r="Q39" s="156"/>
      <c r="R39" s="159"/>
      <c r="S39" s="77"/>
      <c r="T39" s="77"/>
      <c r="U39" s="80"/>
      <c r="V39" s="159"/>
      <c r="W39" s="77"/>
      <c r="X39" s="173"/>
      <c r="Y39" s="174"/>
      <c r="Z39" s="164"/>
      <c r="AA39" s="167" t="str">
        <f t="shared" si="0"/>
        <v xml:space="preserve"> </v>
      </c>
      <c r="AB39" s="144"/>
      <c r="AC39" s="211" t="str">
        <f>IF('Calculadora 2.6'!A45=0,"",'Calculadora 2.6'!A45)</f>
        <v/>
      </c>
      <c r="AD39" s="127" t="s">
        <v>61</v>
      </c>
      <c r="AE39" s="140">
        <f>'Calculadora 2.6'!R45</f>
        <v>0</v>
      </c>
      <c r="AF39" s="119">
        <f>'Calculadora 2.6'!S45</f>
        <v>0</v>
      </c>
      <c r="AG39" s="120">
        <f>'Calculadora 2.6'!T45</f>
        <v>0</v>
      </c>
      <c r="AH39" s="120">
        <f>'Calculadora 2.6'!U45</f>
        <v>0</v>
      </c>
      <c r="AI39" s="120">
        <f>'Calculadora 2.6'!V45</f>
        <v>0</v>
      </c>
      <c r="AJ39" s="142"/>
    </row>
    <row r="40" spans="10:36" ht="18" thickBot="1" x14ac:dyDescent="0.3">
      <c r="J40" s="169">
        <v>30</v>
      </c>
      <c r="K40" s="77"/>
      <c r="L40" s="77"/>
      <c r="M40" s="77"/>
      <c r="N40" s="77"/>
      <c r="O40" s="77"/>
      <c r="P40" s="77"/>
      <c r="Q40" s="156"/>
      <c r="R40" s="159"/>
      <c r="S40" s="77"/>
      <c r="T40" s="77"/>
      <c r="U40" s="80"/>
      <c r="V40" s="159"/>
      <c r="W40" s="77"/>
      <c r="X40" s="173"/>
      <c r="Y40" s="174"/>
      <c r="Z40" s="164"/>
      <c r="AA40" s="167" t="str">
        <f t="shared" si="0"/>
        <v xml:space="preserve"> </v>
      </c>
      <c r="AB40" s="144"/>
      <c r="AC40" s="212" t="str">
        <f>IF('Calculadora 2.6'!A47=0,"",'Calculadora 2.6'!A47)</f>
        <v/>
      </c>
      <c r="AD40" s="128" t="s">
        <v>62</v>
      </c>
      <c r="AE40" s="141">
        <f>'Calculadora 2.6'!R46</f>
        <v>0</v>
      </c>
      <c r="AF40" s="116"/>
      <c r="AG40" s="117"/>
      <c r="AH40" s="117"/>
      <c r="AI40" s="117"/>
      <c r="AJ40" s="89">
        <f>'Calculadora 2.6'!W46</f>
        <v>0</v>
      </c>
    </row>
    <row r="41" spans="10:36" ht="17.25" x14ac:dyDescent="0.25">
      <c r="J41" s="169">
        <v>31</v>
      </c>
      <c r="K41" s="77"/>
      <c r="L41" s="77"/>
      <c r="M41" s="77"/>
      <c r="N41" s="77"/>
      <c r="O41" s="77"/>
      <c r="P41" s="77"/>
      <c r="Q41" s="156"/>
      <c r="R41" s="159"/>
      <c r="S41" s="77"/>
      <c r="T41" s="77"/>
      <c r="U41" s="80"/>
      <c r="V41" s="159"/>
      <c r="W41" s="77"/>
      <c r="X41" s="173"/>
      <c r="Y41" s="174"/>
      <c r="Z41" s="164"/>
      <c r="AA41" s="167" t="str">
        <f t="shared" si="0"/>
        <v xml:space="preserve"> </v>
      </c>
      <c r="AB41" s="144"/>
      <c r="AC41" s="213" t="str">
        <f>IF('Calculadora 2.6'!A47=0,"",'Calculadora 2.6'!A47)</f>
        <v/>
      </c>
      <c r="AD41" s="129" t="s">
        <v>61</v>
      </c>
      <c r="AE41" s="121">
        <f>'Calculadora 2.6'!R47</f>
        <v>0</v>
      </c>
      <c r="AF41" s="119">
        <f>'Calculadora 2.6'!S47</f>
        <v>0</v>
      </c>
      <c r="AG41" s="120">
        <f>'Calculadora 2.6'!T47</f>
        <v>0</v>
      </c>
      <c r="AH41" s="120">
        <f>'Calculadora 2.6'!U47</f>
        <v>0</v>
      </c>
      <c r="AI41" s="120">
        <f>'Calculadora 2.6'!V47</f>
        <v>0</v>
      </c>
      <c r="AJ41" s="142"/>
    </row>
    <row r="42" spans="10:36" ht="18" thickBot="1" x14ac:dyDescent="0.3">
      <c r="J42" s="169">
        <v>32</v>
      </c>
      <c r="K42" s="77"/>
      <c r="L42" s="77"/>
      <c r="M42" s="77"/>
      <c r="N42" s="77"/>
      <c r="O42" s="77"/>
      <c r="P42" s="77"/>
      <c r="Q42" s="156"/>
      <c r="R42" s="159"/>
      <c r="S42" s="77"/>
      <c r="T42" s="77"/>
      <c r="U42" s="80"/>
      <c r="V42" s="159"/>
      <c r="W42" s="77"/>
      <c r="X42" s="173"/>
      <c r="Y42" s="174"/>
      <c r="Z42" s="164"/>
      <c r="AA42" s="167" t="str">
        <f t="shared" si="0"/>
        <v xml:space="preserve"> </v>
      </c>
      <c r="AB42" s="144"/>
      <c r="AC42" s="214" t="str">
        <f>IF('Calculadora 2.6'!A49=0,"",'Calculadora 2.6'!A49)</f>
        <v/>
      </c>
      <c r="AD42" s="130" t="s">
        <v>62</v>
      </c>
      <c r="AE42" s="118">
        <f>'Calculadora 2.6'!R48</f>
        <v>0</v>
      </c>
      <c r="AF42" s="116"/>
      <c r="AG42" s="117"/>
      <c r="AH42" s="117"/>
      <c r="AI42" s="117"/>
      <c r="AJ42" s="89">
        <f>'Calculadora 2.6'!W48</f>
        <v>0</v>
      </c>
    </row>
    <row r="43" spans="10:36" ht="17.25" x14ac:dyDescent="0.25">
      <c r="J43" s="169">
        <v>33</v>
      </c>
      <c r="K43" s="77"/>
      <c r="L43" s="77"/>
      <c r="M43" s="77"/>
      <c r="N43" s="77"/>
      <c r="O43" s="77"/>
      <c r="P43" s="77"/>
      <c r="Q43" s="156"/>
      <c r="R43" s="159"/>
      <c r="S43" s="77"/>
      <c r="T43" s="77"/>
      <c r="U43" s="80"/>
      <c r="V43" s="159"/>
      <c r="W43" s="77"/>
      <c r="X43" s="173"/>
      <c r="Y43" s="174"/>
      <c r="Z43" s="164"/>
      <c r="AA43" s="167" t="str">
        <f t="shared" si="0"/>
        <v xml:space="preserve"> </v>
      </c>
      <c r="AB43" s="144"/>
      <c r="AC43" s="211" t="str">
        <f>IF('Calculadora 2.6'!A49=0,"",'Calculadora 2.6'!A49)</f>
        <v/>
      </c>
      <c r="AD43" s="127" t="s">
        <v>61</v>
      </c>
      <c r="AE43" s="140">
        <f>'Calculadora 2.6'!R49</f>
        <v>0</v>
      </c>
      <c r="AF43" s="119">
        <f>'Calculadora 2.6'!S49</f>
        <v>0</v>
      </c>
      <c r="AG43" s="120">
        <f>'Calculadora 2.6'!T49</f>
        <v>0</v>
      </c>
      <c r="AH43" s="120">
        <f>'Calculadora 2.6'!U49</f>
        <v>0</v>
      </c>
      <c r="AI43" s="120">
        <f>'Calculadora 2.6'!V49</f>
        <v>0</v>
      </c>
      <c r="AJ43" s="142"/>
    </row>
    <row r="44" spans="10:36" ht="18" thickBot="1" x14ac:dyDescent="0.3">
      <c r="J44" s="169">
        <v>34</v>
      </c>
      <c r="K44" s="77"/>
      <c r="L44" s="77"/>
      <c r="M44" s="77"/>
      <c r="N44" s="77"/>
      <c r="O44" s="77"/>
      <c r="P44" s="77"/>
      <c r="Q44" s="156"/>
      <c r="R44" s="159"/>
      <c r="S44" s="77"/>
      <c r="T44" s="77"/>
      <c r="U44" s="80"/>
      <c r="V44" s="159"/>
      <c r="W44" s="77"/>
      <c r="X44" s="173"/>
      <c r="Y44" s="174"/>
      <c r="Z44" s="164"/>
      <c r="AA44" s="167" t="str">
        <f t="shared" si="0"/>
        <v xml:space="preserve"> </v>
      </c>
      <c r="AB44" s="144"/>
      <c r="AC44" s="212" t="str">
        <f>IF('Calculadora 2.6'!A51=0,"",'Calculadora 2.6'!A51)</f>
        <v/>
      </c>
      <c r="AD44" s="128" t="s">
        <v>62</v>
      </c>
      <c r="AE44" s="141">
        <f>'Calculadora 2.6'!R50</f>
        <v>0</v>
      </c>
      <c r="AF44" s="116"/>
      <c r="AG44" s="117"/>
      <c r="AH44" s="117"/>
      <c r="AI44" s="117"/>
      <c r="AJ44" s="89">
        <f>'Calculadora 2.6'!W50</f>
        <v>0</v>
      </c>
    </row>
    <row r="45" spans="10:36" ht="17.25" x14ac:dyDescent="0.25">
      <c r="J45" s="168">
        <v>35</v>
      </c>
      <c r="K45" s="77"/>
      <c r="L45" s="77"/>
      <c r="M45" s="77"/>
      <c r="N45" s="77"/>
      <c r="O45" s="77"/>
      <c r="P45" s="77"/>
      <c r="Q45" s="156"/>
      <c r="R45" s="159"/>
      <c r="S45" s="77"/>
      <c r="T45" s="77"/>
      <c r="U45" s="80"/>
      <c r="V45" s="159"/>
      <c r="W45" s="77"/>
      <c r="X45" s="173"/>
      <c r="Y45" s="174"/>
      <c r="Z45" s="165"/>
      <c r="AA45" s="167" t="str">
        <f t="shared" si="0"/>
        <v xml:space="preserve"> </v>
      </c>
      <c r="AB45" s="145"/>
      <c r="AC45" s="213" t="str">
        <f>IF('Calculadora 2.6'!A51=0,"",'Calculadora 2.6'!A51)</f>
        <v/>
      </c>
      <c r="AD45" s="129" t="s">
        <v>61</v>
      </c>
      <c r="AE45" s="121">
        <f>'Calculadora 2.6'!R51</f>
        <v>0</v>
      </c>
      <c r="AF45" s="119">
        <f>'Calculadora 2.6'!S51</f>
        <v>0</v>
      </c>
      <c r="AG45" s="120">
        <f>'Calculadora 2.6'!T51</f>
        <v>0</v>
      </c>
      <c r="AH45" s="120">
        <f>'Calculadora 2.6'!U51</f>
        <v>0</v>
      </c>
      <c r="AI45" s="120">
        <f>'Calculadora 2.6'!V51</f>
        <v>0</v>
      </c>
      <c r="AJ45" s="142"/>
    </row>
    <row r="46" spans="10:36" ht="18" thickBot="1" x14ac:dyDescent="0.3">
      <c r="J46" s="169">
        <v>36</v>
      </c>
      <c r="K46" s="77"/>
      <c r="L46" s="77"/>
      <c r="M46" s="77"/>
      <c r="N46" s="77"/>
      <c r="O46" s="77"/>
      <c r="P46" s="77"/>
      <c r="Q46" s="156"/>
      <c r="R46" s="159"/>
      <c r="S46" s="77"/>
      <c r="T46" s="77"/>
      <c r="U46" s="80"/>
      <c r="V46" s="159"/>
      <c r="W46" s="77"/>
      <c r="X46" s="173"/>
      <c r="Y46" s="174"/>
      <c r="Z46" s="165"/>
      <c r="AA46" s="167" t="str">
        <f t="shared" si="0"/>
        <v xml:space="preserve"> </v>
      </c>
      <c r="AB46" s="145"/>
      <c r="AC46" s="214" t="str">
        <f>IF('Calculadora 2.6'!A53=0,"",'Calculadora 2.6'!A53)</f>
        <v/>
      </c>
      <c r="AD46" s="130" t="s">
        <v>62</v>
      </c>
      <c r="AE46" s="118">
        <f>'Calculadora 2.6'!R52</f>
        <v>0</v>
      </c>
      <c r="AF46" s="116"/>
      <c r="AG46" s="117"/>
      <c r="AH46" s="117"/>
      <c r="AI46" s="117"/>
      <c r="AJ46" s="89">
        <f>'Calculadora 2.6'!W52</f>
        <v>0</v>
      </c>
    </row>
    <row r="47" spans="10:36" ht="17.25" x14ac:dyDescent="0.25">
      <c r="J47" s="169">
        <v>37</v>
      </c>
      <c r="K47" s="77"/>
      <c r="L47" s="77"/>
      <c r="M47" s="77"/>
      <c r="N47" s="77"/>
      <c r="O47" s="77"/>
      <c r="P47" s="77"/>
      <c r="Q47" s="156"/>
      <c r="R47" s="159"/>
      <c r="S47" s="77"/>
      <c r="T47" s="77"/>
      <c r="U47" s="80"/>
      <c r="V47" s="159"/>
      <c r="W47" s="77"/>
      <c r="X47" s="173"/>
      <c r="Y47" s="174"/>
      <c r="Z47" s="165"/>
      <c r="AA47" s="167" t="str">
        <f t="shared" si="0"/>
        <v xml:space="preserve"> </v>
      </c>
      <c r="AB47" s="145"/>
      <c r="AC47" s="211" t="str">
        <f>IF('Calculadora 2.6'!A53=0,"",'Calculadora 2.6'!A53)</f>
        <v/>
      </c>
      <c r="AD47" s="127" t="s">
        <v>61</v>
      </c>
      <c r="AE47" s="140">
        <f>'Calculadora 2.6'!R53</f>
        <v>0</v>
      </c>
      <c r="AF47" s="119">
        <f>'Calculadora 2.6'!S53</f>
        <v>0</v>
      </c>
      <c r="AG47" s="120">
        <f>'Calculadora 2.6'!T53</f>
        <v>0</v>
      </c>
      <c r="AH47" s="120">
        <f>'Calculadora 2.6'!U53</f>
        <v>0</v>
      </c>
      <c r="AI47" s="120">
        <f>'Calculadora 2.6'!V53</f>
        <v>0</v>
      </c>
      <c r="AJ47" s="142"/>
    </row>
    <row r="48" spans="10:36" ht="18" thickBot="1" x14ac:dyDescent="0.3">
      <c r="J48" s="169">
        <v>38</v>
      </c>
      <c r="K48" s="77"/>
      <c r="L48" s="77"/>
      <c r="M48" s="77"/>
      <c r="N48" s="77"/>
      <c r="O48" s="77"/>
      <c r="P48" s="77"/>
      <c r="Q48" s="156"/>
      <c r="R48" s="159"/>
      <c r="S48" s="77"/>
      <c r="T48" s="77"/>
      <c r="U48" s="80"/>
      <c r="V48" s="159"/>
      <c r="W48" s="77"/>
      <c r="X48" s="173"/>
      <c r="Y48" s="174"/>
      <c r="Z48" s="165"/>
      <c r="AA48" s="167" t="str">
        <f t="shared" si="0"/>
        <v xml:space="preserve"> </v>
      </c>
      <c r="AB48" s="145"/>
      <c r="AC48" s="212" t="str">
        <f>IF('Calculadora 2.6'!A55=0,"",'Calculadora 2.6'!A55)</f>
        <v/>
      </c>
      <c r="AD48" s="128" t="s">
        <v>62</v>
      </c>
      <c r="AE48" s="141">
        <f>'Calculadora 2.6'!R54</f>
        <v>0</v>
      </c>
      <c r="AF48" s="116"/>
      <c r="AG48" s="117"/>
      <c r="AH48" s="117"/>
      <c r="AI48" s="117"/>
      <c r="AJ48" s="89">
        <f>'Calculadora 2.6'!W54</f>
        <v>0</v>
      </c>
    </row>
    <row r="49" spans="10:36" ht="17.25" x14ac:dyDescent="0.25">
      <c r="J49" s="169">
        <v>39</v>
      </c>
      <c r="K49" s="77"/>
      <c r="L49" s="77"/>
      <c r="M49" s="77"/>
      <c r="N49" s="77"/>
      <c r="O49" s="77"/>
      <c r="P49" s="77"/>
      <c r="Q49" s="157"/>
      <c r="R49" s="159"/>
      <c r="S49" s="77"/>
      <c r="T49" s="77"/>
      <c r="U49" s="80"/>
      <c r="V49" s="159"/>
      <c r="W49" s="77"/>
      <c r="X49" s="173"/>
      <c r="Y49" s="174"/>
      <c r="Z49" s="165"/>
      <c r="AA49" s="167" t="str">
        <f t="shared" si="0"/>
        <v xml:space="preserve"> </v>
      </c>
      <c r="AB49" s="145"/>
      <c r="AC49" s="213" t="str">
        <f>IF('Calculadora 2.6'!A55=0,"",'Calculadora 2.6'!A55)</f>
        <v/>
      </c>
      <c r="AD49" s="129" t="s">
        <v>61</v>
      </c>
      <c r="AE49" s="121">
        <f>'Calculadora 2.6'!R55</f>
        <v>0</v>
      </c>
      <c r="AF49" s="119">
        <f>'Calculadora 2.6'!S55</f>
        <v>0</v>
      </c>
      <c r="AG49" s="120">
        <f>'Calculadora 2.6'!T55</f>
        <v>0</v>
      </c>
      <c r="AH49" s="120">
        <f>'Calculadora 2.6'!U55</f>
        <v>0</v>
      </c>
      <c r="AI49" s="120">
        <f>'Calculadora 2.6'!V55</f>
        <v>0</v>
      </c>
      <c r="AJ49" s="142"/>
    </row>
    <row r="50" spans="10:36" ht="18" thickBot="1" x14ac:dyDescent="0.3">
      <c r="J50" s="82">
        <v>40</v>
      </c>
      <c r="K50" s="79"/>
      <c r="L50" s="79"/>
      <c r="M50" s="79"/>
      <c r="N50" s="79"/>
      <c r="O50" s="79"/>
      <c r="P50" s="79"/>
      <c r="Q50" s="158"/>
      <c r="R50" s="160"/>
      <c r="S50" s="79"/>
      <c r="T50" s="79"/>
      <c r="U50" s="81"/>
      <c r="V50" s="160"/>
      <c r="W50" s="79"/>
      <c r="X50" s="173"/>
      <c r="Y50" s="174"/>
      <c r="Z50" s="166"/>
      <c r="AA50" s="172" t="str">
        <f t="shared" si="0"/>
        <v xml:space="preserve"> </v>
      </c>
      <c r="AB50" s="145"/>
      <c r="AC50" s="214" t="str">
        <f>IF('Calculadora 2.6'!A57=0,"",'Calculadora 2.6'!A57)</f>
        <v/>
      </c>
      <c r="AD50" s="130" t="s">
        <v>62</v>
      </c>
      <c r="AE50" s="118">
        <f>'Calculadora 2.6'!R56</f>
        <v>0</v>
      </c>
      <c r="AF50" s="116"/>
      <c r="AG50" s="117"/>
      <c r="AH50" s="117"/>
      <c r="AI50" s="117"/>
      <c r="AJ50" s="89">
        <f>'Calculadora 2.6'!W56</f>
        <v>0</v>
      </c>
    </row>
  </sheetData>
  <sheetProtection algorithmName="SHA-512" hashValue="KGL6X2myQle/yeStD751Z3tkpOcYux7hl5HkwdPnLJ41U+/VDaDJzdpExla1+QONVbCeLC4svnDQgAOKXBGdpQ==" saltValue="uaB8Tmk3pa9dJoM6hQ5sow==" spinCount="100000" sheet="1" objects="1" scenarios="1"/>
  <mergeCells count="40">
    <mergeCell ref="AC23:AC24"/>
    <mergeCell ref="AC25:AC26"/>
    <mergeCell ref="AC27:AC28"/>
    <mergeCell ref="AC29:AC30"/>
    <mergeCell ref="AC31:AC32"/>
    <mergeCell ref="AC43:AC44"/>
    <mergeCell ref="AC45:AC46"/>
    <mergeCell ref="AC47:AC48"/>
    <mergeCell ref="AC49:AC50"/>
    <mergeCell ref="AC33:AC34"/>
    <mergeCell ref="AC35:AC36"/>
    <mergeCell ref="AC37:AC38"/>
    <mergeCell ref="AC39:AC40"/>
    <mergeCell ref="AC41:AC42"/>
    <mergeCell ref="AC15:AC16"/>
    <mergeCell ref="AC17:AC18"/>
    <mergeCell ref="AC19:AC20"/>
    <mergeCell ref="AC21:AC22"/>
    <mergeCell ref="B7:F8"/>
    <mergeCell ref="Z8:Z10"/>
    <mergeCell ref="AC11:AC12"/>
    <mergeCell ref="AC8:AJ9"/>
    <mergeCell ref="AC13:AC14"/>
    <mergeCell ref="AA8:AA10"/>
    <mergeCell ref="T6:AA7"/>
    <mergeCell ref="V8:Y9"/>
    <mergeCell ref="J3:AA5"/>
    <mergeCell ref="B29:F30"/>
    <mergeCell ref="J6:S7"/>
    <mergeCell ref="J8:J10"/>
    <mergeCell ref="K8:K10"/>
    <mergeCell ref="L8:L10"/>
    <mergeCell ref="M8:M10"/>
    <mergeCell ref="N8:N10"/>
    <mergeCell ref="O8:O10"/>
    <mergeCell ref="P8:P10"/>
    <mergeCell ref="Q8:Q10"/>
    <mergeCell ref="R8:U8"/>
    <mergeCell ref="R9:S9"/>
    <mergeCell ref="T9:U9"/>
  </mergeCells>
  <conditionalFormatting sqref="AA11:AA50">
    <cfRule type="expression" dxfId="0" priority="1">
      <formula>$AA11="Solicitação negada"</formula>
    </cfRule>
  </conditionalFormatting>
  <dataValidations disablePrompts="1" xWindow="697" yWindow="684" count="8">
    <dataValidation type="list" allowBlank="1" showInputMessage="1" showErrorMessage="1" errorTitle="Opção inválida" error="Selecione uma opção válida!_x000a_" promptTitle="Selecione um Tipo de Saída" prompt="Selecione uma opção válida." sqref="F10:F30" xr:uid="{B244110E-0720-4B6C-AFE8-A3A1034557D1}">
      <formula1>" ,SAÍDA DIRETA, ,SAÍDA PARA BARRA,"</formula1>
    </dataValidation>
    <dataValidation type="decimal" allowBlank="1" showInputMessage="1" showErrorMessage="1" errorTitle="Valor Inválido" error="Calado Máximo igual a 14,5." promptTitle="Calado Máximo" prompt="Calado Máximo igual a 14,5." sqref="R11:U50" xr:uid="{B7BF2EFB-E5CD-4318-87F7-4A55D5D6C81B}">
      <formula1>1</formula1>
      <formula2>14.5</formula2>
    </dataValidation>
    <dataValidation type="whole" allowBlank="1" showInputMessage="1" showErrorMessage="1" sqref="W11:W50" xr:uid="{EA700286-12DC-4AE3-B887-250DB44B2DB2}">
      <formula1>1</formula1>
      <formula2>12</formula2>
    </dataValidation>
    <dataValidation type="list" allowBlank="1" showInputMessage="1" showErrorMessage="1" errorTitle="Opção Inválida" error="Selecione um período válido!" promptTitle="Selecione um período" prompt="Selecione um período válido" sqref="Q11:Q50" xr:uid="{DDFB30C2-E84D-4C2D-8DFD-0B0300D04D77}">
      <formula1>"13:00,19:00,01:00,07:00"</formula1>
    </dataValidation>
    <dataValidation type="date" allowBlank="1" showInputMessage="1" showErrorMessage="1" errorTitle="Data inválida" error="Digite uma data entre hoje e 10 dias." promptTitle="Data de atracação" prompt="Digite uma data entre hoje e 10 dias." sqref="P11:P50" xr:uid="{AA60A782-4C20-45AB-A272-285A2E7A3B43}">
      <formula1>TODAY()</formula1>
      <formula2>TODAY()+10</formula2>
    </dataValidation>
    <dataValidation type="whole" allowBlank="1" showInputMessage="1" showErrorMessage="1" errorTitle="Digite uma quantidade válida." error="Digite uma quantidade de período. Somente números inteiros." promptTitle="Períodos de Operação" prompt="Digite uma quantidade de período. Somente números inteiros." sqref="AB11:AB25 Z11:Z25 Z31:Z44 AB31:AB44" xr:uid="{F6932C86-BE33-4F85-9E38-CF5D60586BB1}">
      <formula1>0</formula1>
      <formula2>30</formula2>
    </dataValidation>
    <dataValidation type="whole" allowBlank="1" showInputMessage="1" showErrorMessage="1" sqref="X11:X50" xr:uid="{75820A96-FF20-410D-AD1C-BD2DC529EC25}">
      <formula1>2021</formula1>
      <formula2>2040</formula2>
    </dataValidation>
    <dataValidation type="list" allowBlank="1" showInputMessage="1" showErrorMessage="1" errorTitle="Opção inválida" error="Selecione uma opção válida: ATRACAÇÃO,  REATRACAÇÃO ou MUDANÇA!" promptTitle="Selecione um Evento" prompt="Selecione uma opção válida: ATRACAÇÃO,  REATRACAÇÃO, MUDANÇA ou CÁLCULO." sqref="N11:N50" xr:uid="{3BE99ED9-D223-47F2-8992-D5733A48CDFB}">
      <formula1>"ATRACAÇÃO,REATRACAÇÃO,MUDANÇA,CÁLCULO"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6D0F-9E90-486D-A233-B6024D0B3BC3}">
  <sheetPr>
    <pageSetUpPr autoPageBreaks="0"/>
  </sheetPr>
  <dimension ref="A1:AF59"/>
  <sheetViews>
    <sheetView topLeftCell="A10" zoomScale="115" zoomScaleNormal="115" workbookViewId="0">
      <selection activeCell="I18" sqref="I18"/>
    </sheetView>
  </sheetViews>
  <sheetFormatPr defaultRowHeight="15" x14ac:dyDescent="0.25"/>
  <cols>
    <col min="1" max="1" width="22.140625" style="26" customWidth="1"/>
    <col min="2" max="2" width="25.5703125" style="26" customWidth="1"/>
    <col min="3" max="15" width="29" style="26" customWidth="1"/>
    <col min="16" max="16" width="14.42578125" style="26" bestFit="1" customWidth="1"/>
    <col min="17" max="17" width="14.42578125" style="26" customWidth="1"/>
    <col min="18" max="22" width="17.140625" style="26" customWidth="1"/>
    <col min="23" max="23" width="14.42578125" style="2" customWidth="1"/>
    <col min="24" max="25" width="9.140625" style="1"/>
    <col min="26" max="26" width="14.28515625" style="1" hidden="1" customWidth="1"/>
    <col min="27" max="27" width="28.42578125" style="1" hidden="1" customWidth="1"/>
    <col min="28" max="28" width="14.28515625" style="1" hidden="1" customWidth="1"/>
    <col min="29" max="29" width="9.140625" style="1" hidden="1" customWidth="1"/>
    <col min="30" max="30" width="17.7109375" style="1" hidden="1" customWidth="1"/>
    <col min="31" max="31" width="17.85546875" style="1" hidden="1" customWidth="1"/>
    <col min="32" max="32" width="26.7109375" style="1" hidden="1" customWidth="1"/>
    <col min="33" max="33" width="0" style="1" hidden="1" customWidth="1"/>
    <col min="34" max="16384" width="9.140625" style="1"/>
  </cols>
  <sheetData>
    <row r="1" spans="1:32" ht="15" customHeight="1" x14ac:dyDescent="0.25">
      <c r="B1" s="247" t="s">
        <v>54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Z1" s="240" t="s">
        <v>41</v>
      </c>
      <c r="AA1" s="241"/>
      <c r="AB1" s="241"/>
      <c r="AC1" s="241"/>
      <c r="AD1" s="241"/>
      <c r="AE1" s="241"/>
      <c r="AF1" s="241"/>
    </row>
    <row r="2" spans="1:32" ht="15.75" customHeight="1" thickBot="1" x14ac:dyDescent="0.3">
      <c r="A2" s="27"/>
      <c r="B2" s="250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7"/>
      <c r="R2" s="27"/>
      <c r="S2" s="27"/>
      <c r="T2" s="27"/>
      <c r="U2" s="27"/>
      <c r="V2" s="27"/>
      <c r="Z2" s="2"/>
      <c r="AA2" s="2"/>
      <c r="AB2" s="2"/>
      <c r="AC2" s="2"/>
      <c r="AD2" s="2"/>
      <c r="AE2" s="2"/>
      <c r="AF2" s="2"/>
    </row>
    <row r="3" spans="1:32" ht="15.75" thickBot="1" x14ac:dyDescent="0.3">
      <c r="A3" s="27"/>
      <c r="B3" s="28" t="s">
        <v>23</v>
      </c>
      <c r="C3" s="29" t="s">
        <v>51</v>
      </c>
      <c r="D3" s="30" t="s">
        <v>52</v>
      </c>
      <c r="E3" s="30" t="s">
        <v>65</v>
      </c>
      <c r="F3" s="30" t="s">
        <v>25</v>
      </c>
      <c r="G3" s="30" t="s">
        <v>26</v>
      </c>
      <c r="H3" s="30" t="s">
        <v>27</v>
      </c>
      <c r="I3" s="30" t="s">
        <v>28</v>
      </c>
      <c r="J3" s="30" t="s">
        <v>33</v>
      </c>
      <c r="K3" s="30" t="s">
        <v>34</v>
      </c>
      <c r="L3" s="30" t="s">
        <v>29</v>
      </c>
      <c r="M3" s="31" t="s">
        <v>64</v>
      </c>
      <c r="N3" s="31" t="s">
        <v>30</v>
      </c>
      <c r="O3" s="32" t="s">
        <v>31</v>
      </c>
      <c r="P3" s="33" t="s">
        <v>32</v>
      </c>
      <c r="Q3" s="34"/>
      <c r="R3" s="34"/>
      <c r="S3" s="34"/>
      <c r="T3" s="34"/>
      <c r="U3" s="34"/>
      <c r="V3" s="27"/>
      <c r="Z3" s="3" t="s">
        <v>12</v>
      </c>
      <c r="AA3" s="3" t="s">
        <v>23</v>
      </c>
      <c r="AB3" s="14" t="s">
        <v>50</v>
      </c>
      <c r="AC3" s="2"/>
      <c r="AD3" s="10" t="s">
        <v>12</v>
      </c>
      <c r="AE3" s="10" t="s">
        <v>42</v>
      </c>
      <c r="AF3" s="242" t="s">
        <v>43</v>
      </c>
    </row>
    <row r="4" spans="1:32" ht="15.75" thickBot="1" x14ac:dyDescent="0.3">
      <c r="A4" s="27"/>
      <c r="B4" s="35" t="s">
        <v>24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  <c r="P4" s="36">
        <f>SUM(C4:O4)</f>
        <v>0</v>
      </c>
      <c r="Q4" s="37"/>
      <c r="R4" s="37"/>
      <c r="S4" s="37"/>
      <c r="T4" s="37"/>
      <c r="U4" s="37"/>
      <c r="V4" s="27"/>
      <c r="Z4" s="4" t="s">
        <v>36</v>
      </c>
      <c r="AA4" s="4" t="s">
        <v>25</v>
      </c>
      <c r="AB4" s="11">
        <v>460</v>
      </c>
      <c r="AC4" s="9"/>
      <c r="AD4" s="4" t="s">
        <v>36</v>
      </c>
      <c r="AE4" s="15">
        <v>540.4</v>
      </c>
      <c r="AF4" s="243"/>
    </row>
    <row r="5" spans="1:32" ht="15.75" thickBot="1" x14ac:dyDescent="0.3">
      <c r="A5" s="27"/>
      <c r="B5" s="27"/>
      <c r="C5" s="27"/>
      <c r="D5" s="152"/>
      <c r="E5" s="27"/>
      <c r="F5" s="27"/>
      <c r="G5" s="27"/>
      <c r="H5" s="27"/>
      <c r="I5" s="27"/>
      <c r="J5" s="27"/>
      <c r="K5" s="27"/>
      <c r="L5" s="152"/>
      <c r="M5" s="152"/>
      <c r="N5" s="27"/>
      <c r="O5" s="27"/>
      <c r="P5" s="27"/>
      <c r="Q5" s="27"/>
      <c r="R5" s="27"/>
      <c r="S5" s="27"/>
      <c r="T5" s="27"/>
      <c r="U5" s="27"/>
      <c r="V5" s="27"/>
      <c r="Z5" s="4" t="s">
        <v>36</v>
      </c>
      <c r="AA5" s="4" t="s">
        <v>26</v>
      </c>
      <c r="AB5" s="11">
        <v>500</v>
      </c>
      <c r="AC5" s="2"/>
      <c r="AD5" s="5" t="s">
        <v>37</v>
      </c>
      <c r="AE5" s="16">
        <v>222.41</v>
      </c>
      <c r="AF5" s="243"/>
    </row>
    <row r="6" spans="1:32" ht="15.75" thickBot="1" x14ac:dyDescent="0.3">
      <c r="A6" s="27"/>
      <c r="C6" s="245" t="s">
        <v>55</v>
      </c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38"/>
      <c r="Q6" s="39"/>
      <c r="R6" s="39"/>
      <c r="S6" s="39"/>
      <c r="T6" s="39"/>
      <c r="U6" s="39"/>
      <c r="V6" s="27"/>
      <c r="Z6" s="4" t="s">
        <v>36</v>
      </c>
      <c r="AA6" s="4" t="s">
        <v>33</v>
      </c>
      <c r="AB6" s="11">
        <v>365</v>
      </c>
      <c r="AC6" s="2"/>
      <c r="AD6" s="4" t="s">
        <v>38</v>
      </c>
      <c r="AE6" s="15">
        <v>211.37</v>
      </c>
      <c r="AF6" s="243"/>
    </row>
    <row r="7" spans="1:32" x14ac:dyDescent="0.25">
      <c r="A7" s="27"/>
      <c r="B7" s="40" t="s">
        <v>12</v>
      </c>
      <c r="C7" s="41" t="s">
        <v>51</v>
      </c>
      <c r="D7" s="42" t="s">
        <v>52</v>
      </c>
      <c r="E7" s="30" t="s">
        <v>65</v>
      </c>
      <c r="F7" s="42" t="s">
        <v>25</v>
      </c>
      <c r="G7" s="42" t="s">
        <v>26</v>
      </c>
      <c r="H7" s="42" t="s">
        <v>27</v>
      </c>
      <c r="I7" s="42" t="s">
        <v>28</v>
      </c>
      <c r="J7" s="42" t="s">
        <v>33</v>
      </c>
      <c r="K7" s="42" t="s">
        <v>34</v>
      </c>
      <c r="L7" s="42" t="s">
        <v>29</v>
      </c>
      <c r="M7" s="31" t="s">
        <v>64</v>
      </c>
      <c r="N7" s="43" t="s">
        <v>30</v>
      </c>
      <c r="O7" s="44" t="s">
        <v>31</v>
      </c>
      <c r="P7" s="45" t="s">
        <v>35</v>
      </c>
      <c r="Q7" s="46"/>
      <c r="R7" s="46"/>
      <c r="S7" s="46"/>
      <c r="T7" s="46"/>
      <c r="U7" s="46"/>
      <c r="V7" s="27"/>
      <c r="Z7" s="4" t="s">
        <v>36</v>
      </c>
      <c r="AA7" s="4" t="s">
        <v>34</v>
      </c>
      <c r="AB7" s="11">
        <v>450</v>
      </c>
      <c r="AC7" s="2"/>
      <c r="AD7" s="5" t="s">
        <v>39</v>
      </c>
      <c r="AE7" s="16">
        <v>175.75</v>
      </c>
      <c r="AF7" s="243"/>
    </row>
    <row r="8" spans="1:32" x14ac:dyDescent="0.25">
      <c r="A8" s="27"/>
      <c r="B8" s="47" t="s">
        <v>36</v>
      </c>
      <c r="C8" s="48"/>
      <c r="D8" s="49"/>
      <c r="E8" s="49"/>
      <c r="F8" s="50">
        <f>IFERROR($F$4/($AB$4*$AE$11),"N/A")</f>
        <v>0</v>
      </c>
      <c r="G8" s="50">
        <f>IFERROR($G$4/($AB$5*$AE$12),"N/A")</f>
        <v>0</v>
      </c>
      <c r="H8" s="49"/>
      <c r="I8" s="49"/>
      <c r="J8" s="50">
        <f>IFERROR($J$4/($AB$6*$AE$13),"N/A")</f>
        <v>0</v>
      </c>
      <c r="K8" s="50">
        <f>IFERROR($K$4/($AB$7*$AE$14),"N/A")</f>
        <v>0</v>
      </c>
      <c r="L8" s="49"/>
      <c r="M8" s="51"/>
      <c r="N8" s="51"/>
      <c r="O8" s="52"/>
      <c r="P8" s="53">
        <f>IFERROR(SUM(C8:O8),0)</f>
        <v>0</v>
      </c>
      <c r="Q8" s="54"/>
      <c r="R8" s="54"/>
      <c r="S8" s="54"/>
      <c r="T8" s="54"/>
      <c r="U8" s="54"/>
      <c r="V8" s="27"/>
      <c r="Z8" s="7" t="s">
        <v>37</v>
      </c>
      <c r="AA8" s="7" t="s">
        <v>44</v>
      </c>
      <c r="AB8" s="12">
        <v>248.31</v>
      </c>
      <c r="AC8" s="2"/>
      <c r="AD8" s="4" t="s">
        <v>40</v>
      </c>
      <c r="AE8" s="13">
        <v>167.6</v>
      </c>
      <c r="AF8" s="243"/>
    </row>
    <row r="9" spans="1:32" x14ac:dyDescent="0.25">
      <c r="A9" s="27"/>
      <c r="B9" s="55" t="s">
        <v>37</v>
      </c>
      <c r="C9" s="56">
        <f>IFERROR($C$4/($AB$8*$AE$15),"N/A")</f>
        <v>0</v>
      </c>
      <c r="D9" s="57">
        <f>IFERROR($D$4/($AB$8*$AE$15),"N/A")</f>
        <v>0</v>
      </c>
      <c r="E9" s="57">
        <f>IFERROR(($E$4/($AB$8*$AE$15))*1.5,"N/A")</f>
        <v>0</v>
      </c>
      <c r="F9" s="49"/>
      <c r="G9" s="49"/>
      <c r="H9" s="57">
        <f>IFERROR($H$4/($AB$9*$AE$15),"N/A")</f>
        <v>0</v>
      </c>
      <c r="I9" s="57">
        <f>IFERROR($I$4/($AB$10*$AE$15),"N/A")</f>
        <v>0</v>
      </c>
      <c r="J9" s="49"/>
      <c r="K9" s="49"/>
      <c r="L9" s="58">
        <f>IFERROR(SUM($L$4:$M$4)/($AB$11*IF(SUM($L$4:$M$4)&lt;=2500,(($P$4*0.00714+51.16)/$AE$5),IF(SUM($L$4:$M$4)&lt;=3600,(($P$4*0.02636+5.04)/$AE$5),(($P$4*0.0093+66.448)/$AE$5)))),"N/A")</f>
        <v>0</v>
      </c>
      <c r="M9" s="151">
        <f>IF(M4&lt;&gt;0,($M$4/7)+4,0)</f>
        <v>0</v>
      </c>
      <c r="N9" s="59">
        <f>IFERROR($N$4/($AB$12*$AE$15),"N/A")</f>
        <v>0</v>
      </c>
      <c r="O9" s="52"/>
      <c r="P9" s="153">
        <f>IFERROR(IF(SUM(C9:L9,N9)&gt;M9,SUM(C9:L9,N9),M9),0)</f>
        <v>0</v>
      </c>
      <c r="Q9" s="54"/>
      <c r="R9" s="54"/>
      <c r="S9" s="54"/>
      <c r="T9" s="54"/>
      <c r="U9" s="54"/>
      <c r="V9" s="27"/>
      <c r="Z9" s="7" t="s">
        <v>37</v>
      </c>
      <c r="AA9" s="7" t="s">
        <v>27</v>
      </c>
      <c r="AB9" s="12">
        <v>114.72</v>
      </c>
      <c r="AC9" s="2"/>
      <c r="AD9" s="2"/>
      <c r="AE9" s="2"/>
      <c r="AF9" s="243"/>
    </row>
    <row r="10" spans="1:32" x14ac:dyDescent="0.25">
      <c r="A10" s="27"/>
      <c r="B10" s="47" t="s">
        <v>38</v>
      </c>
      <c r="C10" s="60">
        <f>IFERROR($C$4/($AB$13*$AE$16),"N/A")</f>
        <v>0</v>
      </c>
      <c r="D10" s="50">
        <f>IFERROR($D$4/($AB$13*$AE$16),"N/A")</f>
        <v>0</v>
      </c>
      <c r="E10" s="50">
        <f>IFERROR(($E$4/($AB$13*$AE$16))*1.5,"N/A")</f>
        <v>0</v>
      </c>
      <c r="F10" s="49"/>
      <c r="G10" s="49"/>
      <c r="H10" s="50">
        <f>IFERROR($H$4/($AB$14*$AE$16),"N/A")</f>
        <v>0</v>
      </c>
      <c r="I10" s="50">
        <f>IFERROR($I$4/($AB$15*$AE$16),"N/A")</f>
        <v>0</v>
      </c>
      <c r="J10" s="49"/>
      <c r="K10" s="49"/>
      <c r="L10" s="50">
        <f>IFERROR(SUM(L4:M4)/($AB$16*IF(SUM(L4:M4)&lt;=2500,((P4*0.00714+51.16)/$AE$6),IF(SUM(L4:M4)&lt;=3600,((P4*0.02636+5.04)/$AE$6),((P4*0.0093+66.448)/$AE$6)))),"N/A")</f>
        <v>0</v>
      </c>
      <c r="M10" s="61">
        <f>IF(M4&lt;&gt;0,(M4/7)+4,0)</f>
        <v>0</v>
      </c>
      <c r="N10" s="61">
        <f>IFERROR($N$4/($AB$17*$AE$16),"N/A")</f>
        <v>0</v>
      </c>
      <c r="O10" s="52"/>
      <c r="P10" s="154">
        <f>IFERROR(IF(SUM(C10:L10,N10)&gt;M10,SUM(C10:L10,N10),M10),0)</f>
        <v>0</v>
      </c>
      <c r="Q10" s="54"/>
      <c r="R10" s="54"/>
      <c r="S10" s="54"/>
      <c r="T10" s="54"/>
      <c r="U10" s="54"/>
      <c r="V10" s="27"/>
      <c r="Z10" s="7" t="s">
        <v>37</v>
      </c>
      <c r="AA10" s="7" t="s">
        <v>28</v>
      </c>
      <c r="AB10" s="12">
        <v>290.68</v>
      </c>
      <c r="AC10" s="2"/>
      <c r="AD10" s="10" t="s">
        <v>12</v>
      </c>
      <c r="AE10" s="10" t="s">
        <v>45</v>
      </c>
      <c r="AF10" s="243"/>
    </row>
    <row r="11" spans="1:32" x14ac:dyDescent="0.25">
      <c r="A11" s="27"/>
      <c r="B11" s="55" t="s">
        <v>39</v>
      </c>
      <c r="C11" s="56">
        <f>IFERROR($C$4/($AB$18*$AE$17),"N/A")</f>
        <v>0</v>
      </c>
      <c r="D11" s="57">
        <f>IFERROR($D$4/($AB$18*$AE$17),"N/A")</f>
        <v>0</v>
      </c>
      <c r="E11" s="57">
        <f>IFERROR(($E$4/($AB$18*$AE$17))*1.5,"N/A")</f>
        <v>0</v>
      </c>
      <c r="F11" s="49"/>
      <c r="G11" s="49"/>
      <c r="H11" s="57">
        <f>IFERROR($H$4/($AB$19*$AE$17),"N/A")</f>
        <v>0</v>
      </c>
      <c r="I11" s="57">
        <f>IFERROR($I$4/($AB$20*$AE$17),"N/A")</f>
        <v>0</v>
      </c>
      <c r="J11" s="49"/>
      <c r="K11" s="49"/>
      <c r="L11" s="58">
        <f>IFERROR(SUM(L4:M4)/($AB$21*IF(SUM(L4:M4)&lt;=2500,((P4*0.00714+51.16)/$AE$7),IF(SUM(L4:M4)&lt;=3600,((P4*0.02636+5.04)/$AE$7),((P4*0.0093+66.448)/$AE$7)))),"N/A")</f>
        <v>0</v>
      </c>
      <c r="M11" s="151">
        <f>IF(M4&lt;&gt;0,(M4/7)+4,0)</f>
        <v>0</v>
      </c>
      <c r="N11" s="59">
        <f>IFERROR($N$4/($AB$22*$AE$17),"N/A")</f>
        <v>0</v>
      </c>
      <c r="O11" s="52"/>
      <c r="P11" s="153">
        <f>IFERROR(IF(SUM(C11:L11,N11)&gt;M11,SUM(C11:L11,N11),M11),0)</f>
        <v>0</v>
      </c>
      <c r="Q11" s="54"/>
      <c r="R11" s="54"/>
      <c r="S11" s="54"/>
      <c r="T11" s="54"/>
      <c r="U11" s="54"/>
      <c r="V11" s="27"/>
      <c r="Z11" s="7" t="s">
        <v>37</v>
      </c>
      <c r="AA11" s="7" t="s">
        <v>29</v>
      </c>
      <c r="AB11" s="12">
        <v>139</v>
      </c>
      <c r="AC11" s="2"/>
      <c r="AD11" s="4" t="s">
        <v>46</v>
      </c>
      <c r="AE11" s="13">
        <f>($P$4*0.0118+200.02)/$AE$4</f>
        <v>0.37013323464100667</v>
      </c>
      <c r="AF11" s="243"/>
    </row>
    <row r="12" spans="1:32" ht="15.75" thickBot="1" x14ac:dyDescent="0.3">
      <c r="A12" s="27"/>
      <c r="B12" s="62" t="s">
        <v>40</v>
      </c>
      <c r="C12" s="63" t="str">
        <f>IFERROR($C$4/($C$4/($C$4/300+23)),"N/A")</f>
        <v>N/A</v>
      </c>
      <c r="D12" s="64" t="str">
        <f>IFERROR($D$4/($D$4/($D$4/300+9)),"N/A")</f>
        <v>N/A</v>
      </c>
      <c r="E12" s="65"/>
      <c r="F12" s="65"/>
      <c r="G12" s="65"/>
      <c r="H12" s="64">
        <f>IFERROR($H$4/($AB$24*$AE$18),"N/A")</f>
        <v>0</v>
      </c>
      <c r="I12" s="64">
        <f>IFERROR($I$4/($AB$25*$AE$18),"N/A")</f>
        <v>0</v>
      </c>
      <c r="J12" s="65"/>
      <c r="K12" s="65"/>
      <c r="L12" s="64">
        <f>IFERROR(SUM(L4:M4)/($AB$26*IF(SUM(L4:M4)&lt;=1500,((P4*0.00889+48.33)/$AE$8),IF(SUM(L4:M4)&lt;=1800,((P4*0.0264+5.04)/$AE$8),((P4*0.0129+61.936)/$AE$8)))),"N/A")</f>
        <v>0</v>
      </c>
      <c r="M12" s="66">
        <f>IF(M4&lt;&gt;0,(M4/7)+4,0)</f>
        <v>0</v>
      </c>
      <c r="N12" s="66">
        <f>IFERROR($N$4/($AB$27*$AE$18),"N/A")</f>
        <v>0</v>
      </c>
      <c r="O12" s="67">
        <f>IFERROR($O$4/($AB$28*IF(O4&lt;=1500,(($P$4*0.00889+48.33)/AE8),IF(O4&lt;=1800,(($P$4*0.0264+5.04)/AE8),(($P$4*0.0129+61.936)/AE8)))),"N/A")</f>
        <v>0</v>
      </c>
      <c r="P12" s="155">
        <f t="shared" ref="P12" si="0">IFERROR(IF(SUM(C12:L12,N12)&gt;M12,SUM(C12:L12,N12),M12),0)</f>
        <v>0</v>
      </c>
      <c r="Q12" s="54"/>
      <c r="R12" s="54"/>
      <c r="S12" s="54"/>
      <c r="T12" s="54"/>
      <c r="U12" s="54"/>
      <c r="V12" s="27"/>
      <c r="Z12" s="7" t="s">
        <v>37</v>
      </c>
      <c r="AA12" s="7" t="s">
        <v>30</v>
      </c>
      <c r="AB12" s="12">
        <v>186.31</v>
      </c>
      <c r="AC12" s="2"/>
      <c r="AD12" s="4" t="s">
        <v>47</v>
      </c>
      <c r="AE12" s="13">
        <f>($P$4*0.0159+64.972)/$AE$4</f>
        <v>0.12022945965951147</v>
      </c>
      <c r="AF12" s="243"/>
    </row>
    <row r="13" spans="1:32" ht="15" customHeight="1" thickBot="1" x14ac:dyDescent="0.3">
      <c r="A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Z13" s="4" t="s">
        <v>38</v>
      </c>
      <c r="AA13" s="4" t="s">
        <v>44</v>
      </c>
      <c r="AB13" s="11">
        <v>230.76404494412202</v>
      </c>
      <c r="AC13" s="2"/>
      <c r="AD13" s="4" t="s">
        <v>48</v>
      </c>
      <c r="AE13" s="13">
        <f>($P$4*0.0129+335.34)/$AE$4</f>
        <v>0.62054034048852702</v>
      </c>
      <c r="AF13" s="243"/>
    </row>
    <row r="14" spans="1:32" ht="15.75" customHeight="1" thickBot="1" x14ac:dyDescent="0.3">
      <c r="A14" s="27"/>
      <c r="B14" s="68"/>
      <c r="C14" s="247" t="s">
        <v>56</v>
      </c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9"/>
      <c r="P14" s="27"/>
      <c r="Q14" s="27"/>
      <c r="R14" s="27"/>
      <c r="S14" s="27"/>
      <c r="T14" s="27"/>
      <c r="U14" s="27"/>
      <c r="V14" s="27"/>
      <c r="W14" s="8"/>
      <c r="Z14" s="4" t="s">
        <v>38</v>
      </c>
      <c r="AA14" s="4" t="s">
        <v>27</v>
      </c>
      <c r="AB14" s="11">
        <v>114.71708331633056</v>
      </c>
      <c r="AC14" s="2"/>
      <c r="AD14" s="4" t="s">
        <v>49</v>
      </c>
      <c r="AE14" s="13">
        <f>($P$4*0.007+480)/$AE$4</f>
        <v>0.88823094004441161</v>
      </c>
      <c r="AF14" s="243"/>
    </row>
    <row r="15" spans="1:32" ht="15" customHeight="1" thickBot="1" x14ac:dyDescent="0.3">
      <c r="A15" s="68"/>
      <c r="B15" s="27"/>
      <c r="C15" s="250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2"/>
      <c r="P15" s="27"/>
      <c r="R15" s="253" t="s">
        <v>57</v>
      </c>
      <c r="S15" s="257" t="s">
        <v>53</v>
      </c>
      <c r="T15" s="258"/>
      <c r="U15" s="258"/>
      <c r="V15" s="258"/>
      <c r="W15" s="259"/>
      <c r="Z15" s="4" t="s">
        <v>38</v>
      </c>
      <c r="AA15" s="4" t="s">
        <v>28</v>
      </c>
      <c r="AB15" s="11">
        <v>228.44496762804778</v>
      </c>
      <c r="AC15" s="2"/>
      <c r="AD15" s="5" t="s">
        <v>37</v>
      </c>
      <c r="AE15" s="17">
        <f>($P$4*0.0093+66.448)/AE5</f>
        <v>0.29876354480464007</v>
      </c>
      <c r="AF15" s="243"/>
    </row>
    <row r="16" spans="1:32" ht="15.75" customHeight="1" thickBot="1" x14ac:dyDescent="0.3">
      <c r="A16" s="93" t="s">
        <v>3</v>
      </c>
      <c r="B16" s="94" t="s">
        <v>60</v>
      </c>
      <c r="C16" s="95" t="s">
        <v>51</v>
      </c>
      <c r="D16" s="93" t="s">
        <v>52</v>
      </c>
      <c r="E16" s="30" t="s">
        <v>65</v>
      </c>
      <c r="F16" s="93" t="s">
        <v>25</v>
      </c>
      <c r="G16" s="93" t="s">
        <v>26</v>
      </c>
      <c r="H16" s="93" t="s">
        <v>27</v>
      </c>
      <c r="I16" s="93" t="s">
        <v>28</v>
      </c>
      <c r="J16" s="93" t="s">
        <v>33</v>
      </c>
      <c r="K16" s="93" t="s">
        <v>34</v>
      </c>
      <c r="L16" s="93" t="s">
        <v>29</v>
      </c>
      <c r="M16" s="31" t="s">
        <v>64</v>
      </c>
      <c r="N16" s="93" t="s">
        <v>30</v>
      </c>
      <c r="O16" s="96" t="s">
        <v>31</v>
      </c>
      <c r="P16" s="126" t="s">
        <v>3</v>
      </c>
      <c r="Q16" s="32" t="s">
        <v>60</v>
      </c>
      <c r="R16" s="254"/>
      <c r="S16" s="112" t="s">
        <v>36</v>
      </c>
      <c r="T16" s="105" t="s">
        <v>37</v>
      </c>
      <c r="U16" s="104" t="s">
        <v>38</v>
      </c>
      <c r="V16" s="105" t="s">
        <v>39</v>
      </c>
      <c r="W16" s="113" t="s">
        <v>40</v>
      </c>
      <c r="Z16" s="4" t="s">
        <v>38</v>
      </c>
      <c r="AA16" s="4" t="s">
        <v>29</v>
      </c>
      <c r="AB16" s="11">
        <v>132</v>
      </c>
      <c r="AC16" s="2"/>
      <c r="AD16" s="4" t="s">
        <v>38</v>
      </c>
      <c r="AE16" s="13">
        <f>($P$4*0.0093+66.448)/AE6</f>
        <v>0.3143681695604863</v>
      </c>
      <c r="AF16" s="243"/>
    </row>
    <row r="17" spans="1:32" x14ac:dyDescent="0.25">
      <c r="A17" s="238"/>
      <c r="B17" s="131" t="s">
        <v>61</v>
      </c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123"/>
      <c r="P17" s="211" t="str">
        <f>IF(A17=0,"",A17)</f>
        <v/>
      </c>
      <c r="Q17" s="127" t="s">
        <v>61</v>
      </c>
      <c r="R17" s="106">
        <f>SUM(C17:O17)</f>
        <v>0</v>
      </c>
      <c r="S17" s="114">
        <f>SUM(IFERROR(F17/($AB$4*(((SUM(R17))*0.0118+200.02)/$AE$4)),"N/A"),IFERROR(G17/($AB$5*(((SUM(R17))*0.0159+64.972)/$AE$4)),"N/A"),IFERROR(J17/($AB$6*(((SUM(R17))*0.0129+335.34)/$AE$4)),"N/A"),IFERROR(K17/($AB$7*(((SUM(R17))*0.007+480)/$AE$4)),"N/A"))</f>
        <v>0</v>
      </c>
      <c r="T17" s="107">
        <f>IF(SUM(IFERROR(C17/($AB$8*(((SUM(R17))*0.0093+66.448)/$AE$5)),"N/A"),IFERROR(D17/($AB$8*(((SUM(R17))*0.0093+66.448)/$AE$5)),"N/A"),IFERROR((E17/($AB$8*$AE$15))*1.5,"N/A"),IFERROR(H17/($AB$9*(((SUM(R17))*0.0093+66.448)/$AE$5)),"N/A"),IFERROR(I17/($AB$10*(((SUM(R17))*0.0093+66.448)/$AE$5)),"N/A"),IFERROR(SUM(L17:M17)/($AB$11*IF(SUM(L17:M17)&lt;=2500,((R17*0.00714+51.16)/$AE$5),IF(SUM(L17:M17)&lt;=3600,((R17*0.02636+5.04)/$AE$5),((R17*0.0093+66.448)/$AE$5)))),"N/A"),IFERROR(N17/($AB$12*(((SUM(R17))*0.0093+66.448)/$AE$5)),"N/A"))&gt;IF(M17&lt;&gt;0,(M17/7)+4,0),SUM(IFERROR(C17/($AB$8*(((SUM(R17))*0.0093+66.448)/$AE$5)),"N/A"),IFERROR(D17/($AB$8*(((SUM(R17))*0.0093+66.448)/$AE$5)),"N/A"),IFERROR((E17/($AB$8*$AE$15))*1.5,"N/A"),IFERROR(H17/($AB$9*(((SUM(R17))*0.0093+66.448)/$AE$5)),"N/A"),IFERROR(I17/($AB$10*(((SUM(R17))*0.0093+66.448)/$AE$5)),"N/A"),IFERROR(SUM(L17:M17)/($AB$11*IF(SUM(L17:M17)&lt;=2500,((R17*0.00714+51.16)/$AE$5),IF(SUM(L17:M17)&lt;=3600,((R17*0.02636+5.04)/$AE$5),((R17*0.0093+66.448)/$AE$5)))),"N/A"),IFERROR(N17/($AB$12*(((SUM(R17))*0.0093+66.448)/$AE$5)),"N/A")),IF(M17&lt;&gt;0,(M17/7)+4,0))</f>
        <v>0</v>
      </c>
      <c r="U17" s="107">
        <f>IF(SUM(IFERROR(C17/($AB$13*(((SUM(R17))*0.0093+66.448)/$AE$6)),"N/A"),IFERROR(D17/($AB$13*(((SUM(R17))*0.0093+66.448)/$AE$6)),"N/A"),IFERROR((E17/($AB$13*$AE$16))*1.5,"N/A"),IFERROR(H17/($AB$14*(((SUM(R17))*0.0093+66.448)/$AE$6)),"N/A"),IFERROR(I17/($AB$15*(((SUM(R17))*0.0093+66.448)/$AE$6)),"N/A"),IFERROR(SUM(L17:M17)/($AB$16*IF(SUM(L17:M17)&lt;=2500,((R17*0.00714+51.16)/$AE$6),IF(SUM(L17:M17)&lt;=3600,((R17*0.02636+5.04)/$AE$6),((R17*0.0093+66.448)/$AE$6)))),"N/A"),IFERROR(N17/($AB$17*(((SUM(R17))*0.0093+66.448)/$AE$6)),"N/A"))&gt;IF(M17&lt;&gt;0,(M17/7)+4,0),SUM(IFERROR(C17/($AB$13*(((SUM(R17))*0.0093+66.448)/$AE$6)),"N/A"),IFERROR(D17/($AB$13*(((SUM(R17))*0.0093+66.448)/$AE$6)),"N/A"),IFERROR((E17/($AB$13*$AE$16))*1.5,"N/A"),IFERROR(H17/($AB$14*(((SUM(R17))*0.0093+66.448)/$AE$6)),"N/A"),IFERROR(I17/($AB$15*(((SUM(R17))*0.0093+66.448)/$AE$6)),"N/A"),IFERROR(SUM(L17:M17)/($AB$16*IF(SUM(L17:M17)&lt;=2500,((R17*0.00714+51.16)/$AE$6),IF(SUM(L17:M17)&lt;=3600,((R17*0.02636+5.04)/$AE$6),((R17*0.0093+66.448)/$AE$6)))),"N/A"),IFERROR(N17/($AB$17*(((SUM(R17))*0.0093+66.448)/$AE$6)),"N/A")),IF(M17&lt;&gt;0,(M17/7)+4,0))</f>
        <v>0</v>
      </c>
      <c r="V17" s="107">
        <f>IF(SUM(IFERROR(C17/($AB$18*(((SUM(R17))*0.0093+66.448)/$AE$7)),"N/A"),IFERROR(D17/($AB$18*(((SUM(R17))*0.0093+66.448)/$AE$7)),"N/A"),IFERROR((E17/($AB$18*$AE$17))*1.5,"N/A"),IFERROR(H17/($AB$19*(((SUM(R17))*0.0093+66.448)/$AE$7)),"N/A"),IFERROR(I17/($AB$20*(((SUM(R17))*0.0093+66.448)/$AE$7)),"N/A"),IFERROR(SUM(L17:M17)/($AB$21*IF(SUM(L17:M17)&lt;=2500,((R17*0.00714+51.16)/$AE$7),IF(SUM(L17:M17)&lt;=3600,((R17*0.02636+5.04)/$AE$7),((R17*0.0093+66.448)/$AE$7)))),"N/A"),IFERROR(N17/($AB$22*(((SUM(R17))*0.0093+66.448)/$AE$7)),"N/A"))&gt;IF(M17&lt;&gt;0,(M17/7)+4,0),SUM(IFERROR(C17/($AB$18*(((SUM(R17))*0.0093+66.448)/$AE$7)),"N/A"),IFERROR(D17/($AB$18*(((SUM(R17))*0.0093+66.448)/$AE$7)),"N/A"),IFERROR((E17/($AB$18*$AE$17))*1.5,"N/A"),IFERROR(H17/($AB$19*(((SUM(R17))*0.0093+66.448)/$AE$7)),"N/A"),IFERROR(I17/($AB$20*(((SUM(R17))*0.0093+66.448)/$AE$7)),"N/A"),IFERROR(SUM(L17:M17)/($AB$21*IF(SUM(L17:M17)&lt;=2500,((R17*0.00714+51.16)/$AE$7),IF(SUM(L17:M17)&lt;=3600,((R17*0.02636+5.04)/$AE$7),((R17*0.0093+66.448)/$AE$7)))),"N/A"),IFERROR(N17/($AB$22*(((SUM(R17))*0.0093+66.448)/$AE$7)),"N/A")),IF(M17&lt;&gt;0,(M17/7)+4,0))</f>
        <v>0</v>
      </c>
      <c r="W17" s="108"/>
      <c r="Z17" s="4" t="s">
        <v>38</v>
      </c>
      <c r="AA17" s="4" t="s">
        <v>30</v>
      </c>
      <c r="AB17" s="11">
        <v>186.30917197489569</v>
      </c>
      <c r="AC17" s="2"/>
      <c r="AD17" s="7" t="s">
        <v>39</v>
      </c>
      <c r="AE17" s="17">
        <f>($P$4*0.0093+66.448)/AE7</f>
        <v>0.37808250355618772</v>
      </c>
      <c r="AF17" s="243"/>
    </row>
    <row r="18" spans="1:32" ht="15.75" thickBot="1" x14ac:dyDescent="0.3">
      <c r="A18" s="239"/>
      <c r="B18" s="132" t="s">
        <v>62</v>
      </c>
      <c r="C18" s="99"/>
      <c r="D18" s="100"/>
      <c r="E18" s="122"/>
      <c r="F18" s="122"/>
      <c r="G18" s="122"/>
      <c r="H18" s="100"/>
      <c r="I18" s="100"/>
      <c r="J18" s="122"/>
      <c r="K18" s="122"/>
      <c r="L18" s="100"/>
      <c r="M18" s="100"/>
      <c r="N18" s="100"/>
      <c r="O18" s="101"/>
      <c r="P18" s="212"/>
      <c r="Q18" s="128" t="s">
        <v>62</v>
      </c>
      <c r="R18" s="109">
        <f>SUM(C18:O18)</f>
        <v>0</v>
      </c>
      <c r="S18" s="115"/>
      <c r="T18" s="110"/>
      <c r="U18" s="110"/>
      <c r="V18" s="110"/>
      <c r="W18" s="111">
        <f>IF(SUM(IFERROR(C18/(C18/(C18/300+23)),0),IFERROR(D18/(D18/(D18/300+9)),0),IFERROR(H18/($AB$24*(((SUM(R18))*0.0129+61.936)/$AE$8)),"N/A"),IFERROR(I18/($AB$25*(((SUM(R18))*0.0129+61.936)/$AE$8)),"N/A"),IFERROR(SUM(L18:M18)/($AB$26*IF(SUM(L18:M18)&lt;=1500,((R18*0.00889+48.33)/$AE$8),IF(SUM(L18:M18)&lt;=1800,((R18*0.0264+5.04)/$AE$8),((R18*0.0129+61.936)/$AE$8)))),"N/A"),IFERROR(N18/($AB$27*(((SUM(R18))*0.0129+61.936)/$AE$8)),"N/A"),IFERROR(O18/($AB$28*IF(O18&lt;=1500,((SUM(R18)*0.00889+48.33)/$AE$8),IF(O18&lt;=1800,((SUM(R18)*0.0264+5.04)/$AE$8),((SUM(R18)*0.0129+61.936)/$AE$8)))),"N/A"))&gt;IF(M18&lt;&gt;0,(M18/7)+4,0),SUM(IFERROR(C18/(C18/(C18/300+23)),0),IFERROR(D18/(D18/(D18/300+9)),0),IFERROR(H18/($AB$24*(((SUM(R18))*0.0129+61.936)/$AE$8)),"N/A"),IFERROR(I18/($AB$25*(((SUM(R18))*0.0129+61.936)/$AE$8)),"N/A"),IFERROR(SUM(L18:M18)/($AB$26*IF(SUM(L18:M18)&lt;=1500,((R18*0.00889+48.33)/$AE$8),IF(SUM(L18:M18)&lt;=1800,((R18*0.0264+5.04)/$AE$8),((R18*0.0129+61.936)/$AE$8)))),"N/A"),IFERROR(N18/($AB$27*(((SUM(R18))*0.0129+61.936)/$AE$8)),"N/A"),IFERROR(O18/($AB$28*IF(O18&lt;=1500,((SUM(R18)*0.00889+48.33)/$AE$8),IF(O18&lt;=1800,((SUM(R18)*0.0264+5.04)/$AE$8),((SUM(R18)*0.0129+61.936)/$AE$8)))),"N/A")),IF(M18&lt;&gt;0,(M18/7)+4,0))</f>
        <v>0</v>
      </c>
      <c r="Z18" s="7" t="s">
        <v>39</v>
      </c>
      <c r="AA18" s="7" t="s">
        <v>44</v>
      </c>
      <c r="AB18" s="12">
        <v>189.92456952513973</v>
      </c>
      <c r="AC18" s="2"/>
      <c r="AD18" s="4" t="s">
        <v>40</v>
      </c>
      <c r="AE18" s="13">
        <f>($P$4*0.0129+61.936)/AE8</f>
        <v>0.36954653937947496</v>
      </c>
      <c r="AF18" s="244"/>
    </row>
    <row r="19" spans="1:32" x14ac:dyDescent="0.25">
      <c r="A19" s="255"/>
      <c r="B19" s="133" t="s">
        <v>61</v>
      </c>
      <c r="C19" s="10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23"/>
      <c r="P19" s="213" t="str">
        <f>IF(A19=0,"",A19)</f>
        <v/>
      </c>
      <c r="Q19" s="129" t="s">
        <v>61</v>
      </c>
      <c r="R19" s="106">
        <f t="shared" ref="R19:R56" si="1">SUM(C19:O19)</f>
        <v>0</v>
      </c>
      <c r="S19" s="114">
        <f t="shared" ref="S19" si="2">SUM(IFERROR(F19/($AB$4*(((SUM(R19))*0.0118+200.02)/$AE$4)),"N/A"),IFERROR(G19/($AB$5*(((SUM(R19))*0.0159+64.972)/$AE$4)),"N/A"),IFERROR(J19/($AB$6*(((SUM(R19))*0.0129+335.34)/$AE$4)),"N/A"),IFERROR(K19/($AB$7*(((SUM(R19))*0.007+480)/$AE$4)),"N/A"))</f>
        <v>0</v>
      </c>
      <c r="T19" s="107">
        <f t="shared" ref="T19" si="3">IF(SUM(IFERROR(C19/($AB$8*(((SUM(R19))*0.0093+66.448)/$AE$5)),"N/A"),IFERROR(D19/($AB$8*(((SUM(R19))*0.0093+66.448)/$AE$5)),"N/A"),IFERROR((E19/($AB$8*$AE$15))*1.5,"N/A"),IFERROR(H19/($AB$9*(((SUM(R19))*0.0093+66.448)/$AE$5)),"N/A"),IFERROR(I19/($AB$10*(((SUM(R19))*0.0093+66.448)/$AE$5)),"N/A"),IFERROR(SUM(L19:M19)/($AB$11*IF(SUM(L19:M19)&lt;=2500,((R19*0.00714+51.16)/$AE$5),IF(SUM(L19:M19)&lt;=3600,((R19*0.02636+5.04)/$AE$5),((R19*0.0093+66.448)/$AE$5)))),"N/A"),IFERROR(N19/($AB$12*(((SUM(R19))*0.0093+66.448)/$AE$5)),"N/A"))&gt;IF(M19&lt;&gt;0,(M19/7)+4,0),SUM(IFERROR(C19/($AB$8*(((SUM(R19))*0.0093+66.448)/$AE$5)),"N/A"),IFERROR(D19/($AB$8*(((SUM(R19))*0.0093+66.448)/$AE$5)),"N/A"),IFERROR((E19/($AB$8*$AE$15))*1.5,"N/A"),IFERROR(H19/($AB$9*(((SUM(R19))*0.0093+66.448)/$AE$5)),"N/A"),IFERROR(I19/($AB$10*(((SUM(R19))*0.0093+66.448)/$AE$5)),"N/A"),IFERROR(SUM(L19:M19)/($AB$11*IF(SUM(L19:M19)&lt;=2500,((R19*0.00714+51.16)/$AE$5),IF(SUM(L19:M19)&lt;=3600,((R19*0.02636+5.04)/$AE$5),((R19*0.0093+66.448)/$AE$5)))),"N/A"),IFERROR(N19/($AB$12*(((SUM(R19))*0.0093+66.448)/$AE$5)),"N/A")),IF(M19&lt;&gt;0,(M19/7)+4,0))</f>
        <v>0</v>
      </c>
      <c r="U19" s="107">
        <f t="shared" ref="U19" si="4">IF(SUM(IFERROR(C19/($AB$13*(((SUM(R19))*0.0093+66.448)/$AE$6)),"N/A"),IFERROR(D19/($AB$13*(((SUM(R19))*0.0093+66.448)/$AE$6)),"N/A"),IFERROR((E19/($AB$13*$AE$16))*1.5,"N/A"),IFERROR(H19/($AB$14*(((SUM(R19))*0.0093+66.448)/$AE$6)),"N/A"),IFERROR(I19/($AB$15*(((SUM(R19))*0.0093+66.448)/$AE$6)),"N/A"),IFERROR(SUM(L19:M19)/($AB$16*IF(SUM(L19:M19)&lt;=2500,((R19*0.00714+51.16)/$AE$6),IF(SUM(L19:M19)&lt;=3600,((R19*0.02636+5.04)/$AE$6),((R19*0.0093+66.448)/$AE$6)))),"N/A"),IFERROR(N19/($AB$17*(((SUM(R19))*0.0093+66.448)/$AE$6)),"N/A"))&gt;IF(M19&lt;&gt;0,(M19/7)+4,0),SUM(IFERROR(C19/($AB$13*(((SUM(R19))*0.0093+66.448)/$AE$6)),"N/A"),IFERROR(D19/($AB$13*(((SUM(R19))*0.0093+66.448)/$AE$6)),"N/A"),IFERROR((E19/($AB$13*$AE$16))*1.5,"N/A"),IFERROR(H19/($AB$14*(((SUM(R19))*0.0093+66.448)/$AE$6)),"N/A"),IFERROR(I19/($AB$15*(((SUM(R19))*0.0093+66.448)/$AE$6)),"N/A"),IFERROR(SUM(L19:M19)/($AB$16*IF(SUM(L19:M19)&lt;=2500,((R19*0.00714+51.16)/$AE$6),IF(SUM(L19:M19)&lt;=3600,((R19*0.02636+5.04)/$AE$6),((R19*0.0093+66.448)/$AE$6)))),"N/A"),IFERROR(N19/($AB$17*(((SUM(R19))*0.0093+66.448)/$AE$6)),"N/A")),IF(M19&lt;&gt;0,(M19/7)+4,0))</f>
        <v>0</v>
      </c>
      <c r="V19" s="107">
        <f>IF(SUM(IFERROR(C19/($AB$18*(((SUM(R19))*0.0093+66.448)/$AE$7)),"N/A"),IFERROR(D19/($AB$18*(((SUM(R19))*0.0093+66.448)/$AE$7)),"N/A"),IFERROR((E19/($AB$18*$AE$17))*1.5,"N/A"),IFERROR(H19/($AB$19*(((SUM(R19))*0.0093+66.448)/$AE$7)),"N/A"),IFERROR(I19/($AB$20*(((SUM(R19))*0.0093+66.448)/$AE$7)),"N/A"),IFERROR(SUM(L19:M19)/($AB$21*IF(SUM(L19:M19)&lt;=2500,((R19*0.00714+51.16)/$AE$7),IF(SUM(L19:M19)&lt;=3600,((R19*0.02636+5.04)/$AE$7),((R19*0.0093+66.448)/$AE$7)))),"N/A"),IFERROR(N19/($AB$22*(((SUM(R19))*0.0093+66.448)/$AE$7)),"N/A"))&gt;IF(M19&lt;&gt;0,(M19/7)+4,0),SUM(IFERROR(C19/($AB$18*(((SUM(R19))*0.0093+66.448)/$AE$7)),"N/A"),IFERROR(D19/($AB$18*(((SUM(R19))*0.0093+66.448)/$AE$7)),"N/A"),IFERROR((E19/($AB$18*$AE$17))*1.5,"N/A"),IFERROR(H19/($AB$19*(((SUM(R19))*0.0093+66.448)/$AE$7)),"N/A"),IFERROR(I19/($AB$20*(((SUM(R19))*0.0093+66.448)/$AE$7)),"N/A"),IFERROR(SUM(L19:M19)/($AB$21*IF(SUM(L19:M19)&lt;=2500,((R19*0.00714+51.16)/$AE$7),IF(SUM(L19:M19)&lt;=3600,((R19*0.02636+5.04)/$AE$7),((R19*0.0093+66.448)/$AE$7)))),"N/A"),IFERROR(N19/($AB$22*(((SUM(R19))*0.0093+66.448)/$AE$7)),"N/A")),IF(M19&lt;&gt;0,(M19/7)+4,0))</f>
        <v>0</v>
      </c>
      <c r="W19" s="108"/>
      <c r="Z19" s="7" t="s">
        <v>39</v>
      </c>
      <c r="AA19" s="7" t="s">
        <v>27</v>
      </c>
      <c r="AB19" s="12">
        <v>112.76712328781508</v>
      </c>
      <c r="AC19" s="2"/>
      <c r="AD19" s="2"/>
      <c r="AE19" s="2"/>
      <c r="AF19" s="2"/>
    </row>
    <row r="20" spans="1:32" ht="15.75" thickBot="1" x14ac:dyDescent="0.3">
      <c r="A20" s="256"/>
      <c r="B20" s="134" t="s">
        <v>62</v>
      </c>
      <c r="C20" s="90"/>
      <c r="D20" s="91"/>
      <c r="E20" s="122"/>
      <c r="F20" s="122"/>
      <c r="G20" s="122"/>
      <c r="H20" s="91"/>
      <c r="I20" s="91"/>
      <c r="J20" s="122"/>
      <c r="K20" s="122"/>
      <c r="L20" s="91"/>
      <c r="M20" s="91"/>
      <c r="N20" s="91"/>
      <c r="O20" s="92"/>
      <c r="P20" s="214"/>
      <c r="Q20" s="130" t="s">
        <v>62</v>
      </c>
      <c r="R20" s="109">
        <f t="shared" si="1"/>
        <v>0</v>
      </c>
      <c r="S20" s="115"/>
      <c r="T20" s="110"/>
      <c r="U20" s="110"/>
      <c r="V20" s="110"/>
      <c r="W20" s="111">
        <f>IF(SUM(IFERROR(C20/(C20/(C20/300+23)),0),IFERROR(D20/(D20/(D20/300+9)),0),IFERROR(H20/($AB$24*(((SUM(R20))*0.0129+61.936)/$AE$8)),"N/A"),IFERROR(I20/($AB$25*(((SUM(R20))*0.0129+61.936)/$AE$8)),"N/A"),IFERROR(SUM(L20:M20)/($AB$26*IF(SUM(L20:M20)&lt;=1500,((R20*0.00889+48.33)/$AE$8),IF(SUM(L20:M20)&lt;=1800,((R20*0.0264+5.04)/$AE$8),((R20*0.0129+61.936)/$AE$8)))),"N/A"),IFERROR(N20/($AB$27*(((SUM(R20))*0.0129+61.936)/$AE$8)),"N/A"),IFERROR(O20/($AB$28*IF(O20&lt;=1500,((SUM(R20)*0.00889+48.33)/$AE$8),IF(O20&lt;=1800,((SUM(R20)*0.0264+5.04)/$AE$8),((SUM(R20)*0.0129+61.936)/$AE$8)))),"N/A"))&gt;IF(M20&lt;&gt;0,(M20/7)+4,0),SUM(IFERROR(C20/(C20/(C20/300+23)),0),IFERROR(D20/(D20/(D20/300+9)),0),IFERROR(H20/($AB$24*(((SUM(R20))*0.0129+61.936)/$AE$8)),"N/A"),IFERROR(I20/($AB$25*(((SUM(R20))*0.0129+61.936)/$AE$8)),"N/A"),IFERROR(SUM(L20:M20)/($AB$26*IF(SUM(L20:M20)&lt;=1500,((R20*0.00889+48.33)/$AE$8),IF(SUM(L20:M20)&lt;=1800,((R20*0.0264+5.04)/$AE$8),((R20*0.0129+61.936)/$AE$8)))),"N/A"),IFERROR(N20/($AB$27*(((SUM(R20))*0.0129+61.936)/$AE$8)),"N/A"),IFERROR(O20/($AB$28*IF(O20&lt;=1500,((SUM(R20)*0.00889+48.33)/$AE$8),IF(O20&lt;=1800,((SUM(R20)*0.0264+5.04)/$AE$8),((SUM(R20)*0.0129+61.936)/$AE$8)))),"N/A")),IF(M20&lt;&gt;0,(M20/7)+4,0))</f>
        <v>0</v>
      </c>
      <c r="Z20" s="7" t="s">
        <v>39</v>
      </c>
      <c r="AA20" s="7" t="s">
        <v>28</v>
      </c>
      <c r="AB20" s="12">
        <v>198.3182412428105</v>
      </c>
      <c r="AC20" s="2"/>
      <c r="AD20" s="2"/>
      <c r="AE20" s="2"/>
      <c r="AF20" s="2"/>
    </row>
    <row r="21" spans="1:32" x14ac:dyDescent="0.25">
      <c r="A21" s="238"/>
      <c r="B21" s="131" t="s">
        <v>61</v>
      </c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123"/>
      <c r="P21" s="211" t="str">
        <f t="shared" ref="P21:P56" si="5">IF(A21=0,"",A21)</f>
        <v/>
      </c>
      <c r="Q21" s="127" t="s">
        <v>61</v>
      </c>
      <c r="R21" s="124">
        <f t="shared" si="1"/>
        <v>0</v>
      </c>
      <c r="S21" s="114">
        <f t="shared" ref="S21" si="6">SUM(IFERROR(F21/($AB$4*(((SUM(R21))*0.0118+200.02)/$AE$4)),"N/A"),IFERROR(G21/($AB$5*(((SUM(R21))*0.0159+64.972)/$AE$4)),"N/A"),IFERROR(J21/($AB$6*(((SUM(R21))*0.0129+335.34)/$AE$4)),"N/A"),IFERROR(K21/($AB$7*(((SUM(R21))*0.007+480)/$AE$4)),"N/A"))</f>
        <v>0</v>
      </c>
      <c r="T21" s="107">
        <f t="shared" ref="T21" si="7">IF(SUM(IFERROR(C21/($AB$8*(((SUM(R21))*0.0093+66.448)/$AE$5)),"N/A"),IFERROR(D21/($AB$8*(((SUM(R21))*0.0093+66.448)/$AE$5)),"N/A"),IFERROR((E21/($AB$8*$AE$15))*1.5,"N/A"),IFERROR(H21/($AB$9*(((SUM(R21))*0.0093+66.448)/$AE$5)),"N/A"),IFERROR(I21/($AB$10*(((SUM(R21))*0.0093+66.448)/$AE$5)),"N/A"),IFERROR(SUM(L21:M21)/($AB$11*IF(SUM(L21:M21)&lt;=2500,((R21*0.00714+51.16)/$AE$5),IF(SUM(L21:M21)&lt;=3600,((R21*0.02636+5.04)/$AE$5),((R21*0.0093+66.448)/$AE$5)))),"N/A"),IFERROR(N21/($AB$12*(((SUM(R21))*0.0093+66.448)/$AE$5)),"N/A"))&gt;IF(M21&lt;&gt;0,(M21/7)+4,0),SUM(IFERROR(C21/($AB$8*(((SUM(R21))*0.0093+66.448)/$AE$5)),"N/A"),IFERROR(D21/($AB$8*(((SUM(R21))*0.0093+66.448)/$AE$5)),"N/A"),IFERROR((E21/($AB$8*$AE$15))*1.5,"N/A"),IFERROR(H21/($AB$9*(((SUM(R21))*0.0093+66.448)/$AE$5)),"N/A"),IFERROR(I21/($AB$10*(((SUM(R21))*0.0093+66.448)/$AE$5)),"N/A"),IFERROR(SUM(L21:M21)/($AB$11*IF(SUM(L21:M21)&lt;=2500,((R21*0.00714+51.16)/$AE$5),IF(SUM(L21:M21)&lt;=3600,((R21*0.02636+5.04)/$AE$5),((R21*0.0093+66.448)/$AE$5)))),"N/A"),IFERROR(N21/($AB$12*(((SUM(R21))*0.0093+66.448)/$AE$5)),"N/A")),IF(M21&lt;&gt;0,(M21/7)+4,0))</f>
        <v>0</v>
      </c>
      <c r="U21" s="107">
        <f t="shared" ref="U21" si="8">IF(SUM(IFERROR(C21/($AB$13*(((SUM(R21))*0.0093+66.448)/$AE$6)),"N/A"),IFERROR(D21/($AB$13*(((SUM(R21))*0.0093+66.448)/$AE$6)),"N/A"),IFERROR((E21/($AB$13*$AE$16))*1.5,"N/A"),IFERROR(H21/($AB$14*(((SUM(R21))*0.0093+66.448)/$AE$6)),"N/A"),IFERROR(I21/($AB$15*(((SUM(R21))*0.0093+66.448)/$AE$6)),"N/A"),IFERROR(SUM(L21:M21)/($AB$16*IF(SUM(L21:M21)&lt;=2500,((R21*0.00714+51.16)/$AE$6),IF(SUM(L21:M21)&lt;=3600,((R21*0.02636+5.04)/$AE$6),((R21*0.0093+66.448)/$AE$6)))),"N/A"),IFERROR(N21/($AB$17*(((SUM(R21))*0.0093+66.448)/$AE$6)),"N/A"))&gt;IF(M21&lt;&gt;0,(M21/7)+4,0),SUM(IFERROR(C21/($AB$13*(((SUM(R21))*0.0093+66.448)/$AE$6)),"N/A"),IFERROR(D21/($AB$13*(((SUM(R21))*0.0093+66.448)/$AE$6)),"N/A"),IFERROR((E21/($AB$13*$AE$16))*1.5,"N/A"),IFERROR(H21/($AB$14*(((SUM(R21))*0.0093+66.448)/$AE$6)),"N/A"),IFERROR(I21/($AB$15*(((SUM(R21))*0.0093+66.448)/$AE$6)),"N/A"),IFERROR(SUM(L21:M21)/($AB$16*IF(SUM(L21:M21)&lt;=2500,((R21*0.00714+51.16)/$AE$6),IF(SUM(L21:M21)&lt;=3600,((R21*0.02636+5.04)/$AE$6),((R21*0.0093+66.448)/$AE$6)))),"N/A"),IFERROR(N21/($AB$17*(((SUM(R21))*0.0093+66.448)/$AE$6)),"N/A")),IF(M21&lt;&gt;0,(M21/7)+4,0))</f>
        <v>0</v>
      </c>
      <c r="V21" s="107">
        <f>IF(SUM(IFERROR(C21/($AB$18*(((SUM(R21))*0.0093+66.448)/$AE$7)),"N/A"),IFERROR(D21/($AB$18*(((SUM(R21))*0.0093+66.448)/$AE$7)),"N/A"),IFERROR((E21/($AB$18*$AE$17))*1.5,"N/A"),IFERROR(H21/($AB$19*(((SUM(R21))*0.0093+66.448)/$AE$7)),"N/A"),IFERROR(I21/($AB$20*(((SUM(R21))*0.0093+66.448)/$AE$7)),"N/A"),IFERROR(SUM(L21:M21)/($AB$21*IF(SUM(L21:M21)&lt;=2500,((R21*0.00714+51.16)/$AE$7),IF(SUM(L21:M21)&lt;=3600,((R21*0.02636+5.04)/$AE$7),((R21*0.0093+66.448)/$AE$7)))),"N/A"),IFERROR(N21/($AB$22*(((SUM(R21))*0.0093+66.448)/$AE$7)),"N/A"))&gt;IF(M21&lt;&gt;0,(M21/7)+4,0),SUM(IFERROR(C21/($AB$18*(((SUM(R21))*0.0093+66.448)/$AE$7)),"N/A"),IFERROR(D21/($AB$18*(((SUM(R21))*0.0093+66.448)/$AE$7)),"N/A"),IFERROR((E21/($AB$18*$AE$17))*1.5,"N/A"),IFERROR(H21/($AB$19*(((SUM(R21))*0.0093+66.448)/$AE$7)),"N/A"),IFERROR(I21/($AB$20*(((SUM(R21))*0.0093+66.448)/$AE$7)),"N/A"),IFERROR(SUM(L21:M21)/($AB$21*IF(SUM(L21:M21)&lt;=2500,((R21*0.00714+51.16)/$AE$7),IF(SUM(L21:M21)&lt;=3600,((R21*0.02636+5.04)/$AE$7),((R21*0.0093+66.448)/$AE$7)))),"N/A"),IFERROR(N21/($AB$22*(((SUM(R21))*0.0093+66.448)/$AE$7)),"N/A")),IF(M21&lt;&gt;0,(M21/7)+4,0))</f>
        <v>0</v>
      </c>
      <c r="W21" s="108"/>
      <c r="Z21" s="7" t="s">
        <v>39</v>
      </c>
      <c r="AA21" s="7" t="s">
        <v>29</v>
      </c>
      <c r="AB21" s="12">
        <v>110</v>
      </c>
      <c r="AC21" s="2"/>
      <c r="AD21" s="2"/>
      <c r="AE21" s="2"/>
      <c r="AF21" s="2"/>
    </row>
    <row r="22" spans="1:32" ht="15.75" thickBot="1" x14ac:dyDescent="0.3">
      <c r="A22" s="239"/>
      <c r="B22" s="132" t="s">
        <v>62</v>
      </c>
      <c r="C22" s="99"/>
      <c r="D22" s="100"/>
      <c r="E22" s="122"/>
      <c r="F22" s="122"/>
      <c r="G22" s="122"/>
      <c r="H22" s="100"/>
      <c r="I22" s="100"/>
      <c r="J22" s="122"/>
      <c r="K22" s="122"/>
      <c r="L22" s="100"/>
      <c r="M22" s="100"/>
      <c r="N22" s="100"/>
      <c r="O22" s="101"/>
      <c r="P22" s="212" t="str">
        <f t="shared" si="5"/>
        <v/>
      </c>
      <c r="Q22" s="128" t="s">
        <v>62</v>
      </c>
      <c r="R22" s="125">
        <f t="shared" si="1"/>
        <v>0</v>
      </c>
      <c r="S22" s="115"/>
      <c r="T22" s="110"/>
      <c r="U22" s="110"/>
      <c r="V22" s="110"/>
      <c r="W22" s="111">
        <f>IF(SUM(IFERROR(C22/(C22/(C22/300+23)),0),IFERROR(D22/(D22/(D22/300+9)),0),IFERROR(H22/($AB$24*(((SUM(R22))*0.0129+61.936)/$AE$8)),"N/A"),IFERROR(I22/($AB$25*(((SUM(R22))*0.0129+61.936)/$AE$8)),"N/A"),IFERROR(SUM(L22:M22)/($AB$26*IF(SUM(L22:M22)&lt;=1500,((R22*0.00889+48.33)/$AE$8),IF(SUM(L22:M22)&lt;=1800,((R22*0.0264+5.04)/$AE$8),((R22*0.0129+61.936)/$AE$8)))),"N/A"),IFERROR(N22/($AB$27*(((SUM(R22))*0.0129+61.936)/$AE$8)),"N/A"),IFERROR(O22/($AB$28*IF(O22&lt;=1500,((SUM(R22)*0.00889+48.33)/$AE$8),IF(O22&lt;=1800,((SUM(R22)*0.0264+5.04)/$AE$8),((SUM(R22)*0.0129+61.936)/$AE$8)))),"N/A"))&gt;IF(M22&lt;&gt;0,(M22/7)+4,0),SUM(IFERROR(C22/(C22/(C22/300+23)),0),IFERROR(D22/(D22/(D22/300+9)),0),IFERROR(H22/($AB$24*(((SUM(R22))*0.0129+61.936)/$AE$8)),"N/A"),IFERROR(I22/($AB$25*(((SUM(R22))*0.0129+61.936)/$AE$8)),"N/A"),IFERROR(SUM(L22:M22)/($AB$26*IF(SUM(L22:M22)&lt;=1500,((R22*0.00889+48.33)/$AE$8),IF(SUM(L22:M22)&lt;=1800,((R22*0.0264+5.04)/$AE$8),((R22*0.0129+61.936)/$AE$8)))),"N/A"),IFERROR(N22/($AB$27*(((SUM(R22))*0.0129+61.936)/$AE$8)),"N/A"),IFERROR(O22/($AB$28*IF(O22&lt;=1500,((SUM(R22)*0.00889+48.33)/$AE$8),IF(O22&lt;=1800,((SUM(R22)*0.0264+5.04)/$AE$8),((SUM(R22)*0.0129+61.936)/$AE$8)))),"N/A")),IF(M22&lt;&gt;0,(M22/7)+4,0))</f>
        <v>0</v>
      </c>
      <c r="Z22" s="7" t="s">
        <v>39</v>
      </c>
      <c r="AA22" s="7" t="s">
        <v>30</v>
      </c>
      <c r="AB22" s="12">
        <v>180.94420600840289</v>
      </c>
      <c r="AC22" s="6"/>
      <c r="AD22" s="2"/>
      <c r="AE22" s="2"/>
      <c r="AF22" s="2"/>
    </row>
    <row r="23" spans="1:32" x14ac:dyDescent="0.25">
      <c r="A23" s="255"/>
      <c r="B23" s="133" t="s">
        <v>61</v>
      </c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23"/>
      <c r="P23" s="213" t="str">
        <f t="shared" si="5"/>
        <v/>
      </c>
      <c r="Q23" s="129" t="s">
        <v>61</v>
      </c>
      <c r="R23" s="125">
        <f t="shared" si="1"/>
        <v>0</v>
      </c>
      <c r="S23" s="114">
        <f t="shared" ref="S23" si="9">SUM(IFERROR(F23/($AB$4*(((SUM(R23))*0.0118+200.02)/$AE$4)),"N/A"),IFERROR(G23/($AB$5*(((SUM(R23))*0.0159+64.972)/$AE$4)),"N/A"),IFERROR(J23/($AB$6*(((SUM(R23))*0.0129+335.34)/$AE$4)),"N/A"),IFERROR(K23/($AB$7*(((SUM(R23))*0.007+480)/$AE$4)),"N/A"))</f>
        <v>0</v>
      </c>
      <c r="T23" s="107">
        <f t="shared" ref="T23" si="10">IF(SUM(IFERROR(C23/($AB$8*(((SUM(R23))*0.0093+66.448)/$AE$5)),"N/A"),IFERROR(D23/($AB$8*(((SUM(R23))*0.0093+66.448)/$AE$5)),"N/A"),IFERROR((E23/($AB$8*$AE$15))*1.5,"N/A"),IFERROR(H23/($AB$9*(((SUM(R23))*0.0093+66.448)/$AE$5)),"N/A"),IFERROR(I23/($AB$10*(((SUM(R23))*0.0093+66.448)/$AE$5)),"N/A"),IFERROR(SUM(L23:M23)/($AB$11*IF(SUM(L23:M23)&lt;=2500,((R23*0.00714+51.16)/$AE$5),IF(SUM(L23:M23)&lt;=3600,((R23*0.02636+5.04)/$AE$5),((R23*0.0093+66.448)/$AE$5)))),"N/A"),IFERROR(N23/($AB$12*(((SUM(R23))*0.0093+66.448)/$AE$5)),"N/A"))&gt;IF(M23&lt;&gt;0,(M23/7)+4,0),SUM(IFERROR(C23/($AB$8*(((SUM(R23))*0.0093+66.448)/$AE$5)),"N/A"),IFERROR(D23/($AB$8*(((SUM(R23))*0.0093+66.448)/$AE$5)),"N/A"),IFERROR((E23/($AB$8*$AE$15))*1.5,"N/A"),IFERROR(H23/($AB$9*(((SUM(R23))*0.0093+66.448)/$AE$5)),"N/A"),IFERROR(I23/($AB$10*(((SUM(R23))*0.0093+66.448)/$AE$5)),"N/A"),IFERROR(SUM(L23:M23)/($AB$11*IF(SUM(L23:M23)&lt;=2500,((R23*0.00714+51.16)/$AE$5),IF(SUM(L23:M23)&lt;=3600,((R23*0.02636+5.04)/$AE$5),((R23*0.0093+66.448)/$AE$5)))),"N/A"),IFERROR(N23/($AB$12*(((SUM(R23))*0.0093+66.448)/$AE$5)),"N/A")),IF(M23&lt;&gt;0,(M23/7)+4,0))</f>
        <v>0</v>
      </c>
      <c r="U23" s="107">
        <f t="shared" ref="U23" si="11">IF(SUM(IFERROR(C23/($AB$13*(((SUM(R23))*0.0093+66.448)/$AE$6)),"N/A"),IFERROR(D23/($AB$13*(((SUM(R23))*0.0093+66.448)/$AE$6)),"N/A"),IFERROR((E23/($AB$13*$AE$16))*1.5,"N/A"),IFERROR(H23/($AB$14*(((SUM(R23))*0.0093+66.448)/$AE$6)),"N/A"),IFERROR(I23/($AB$15*(((SUM(R23))*0.0093+66.448)/$AE$6)),"N/A"),IFERROR(SUM(L23:M23)/($AB$16*IF(SUM(L23:M23)&lt;=2500,((R23*0.00714+51.16)/$AE$6),IF(SUM(L23:M23)&lt;=3600,((R23*0.02636+5.04)/$AE$6),((R23*0.0093+66.448)/$AE$6)))),"N/A"),IFERROR(N23/($AB$17*(((SUM(R23))*0.0093+66.448)/$AE$6)),"N/A"))&gt;IF(M23&lt;&gt;0,(M23/7)+4,0),SUM(IFERROR(C23/($AB$13*(((SUM(R23))*0.0093+66.448)/$AE$6)),"N/A"),IFERROR(D23/($AB$13*(((SUM(R23))*0.0093+66.448)/$AE$6)),"N/A"),IFERROR((E23/($AB$13*$AE$16))*1.5,"N/A"),IFERROR(H23/($AB$14*(((SUM(R23))*0.0093+66.448)/$AE$6)),"N/A"),IFERROR(I23/($AB$15*(((SUM(R23))*0.0093+66.448)/$AE$6)),"N/A"),IFERROR(SUM(L23:M23)/($AB$16*IF(SUM(L23:M23)&lt;=2500,((R23*0.00714+51.16)/$AE$6),IF(SUM(L23:M23)&lt;=3600,((R23*0.02636+5.04)/$AE$6),((R23*0.0093+66.448)/$AE$6)))),"N/A"),IFERROR(N23/($AB$17*(((SUM(R23))*0.0093+66.448)/$AE$6)),"N/A")),IF(M23&lt;&gt;0,(M23/7)+4,0))</f>
        <v>0</v>
      </c>
      <c r="V23" s="107">
        <f>IF(SUM(IFERROR(C23/($AB$18*(((SUM(R23))*0.0093+66.448)/$AE$7)),"N/A"),IFERROR(D23/($AB$18*(((SUM(R23))*0.0093+66.448)/$AE$7)),"N/A"),IFERROR((E23/($AB$18*$AE$17))*1.5,"N/A"),IFERROR(H23/($AB$19*(((SUM(R23))*0.0093+66.448)/$AE$7)),"N/A"),IFERROR(I23/($AB$20*(((SUM(R23))*0.0093+66.448)/$AE$7)),"N/A"),IFERROR(SUM(L23:M23)/($AB$21*IF(SUM(L23:M23)&lt;=2500,((R23*0.00714+51.16)/$AE$7),IF(SUM(L23:M23)&lt;=3600,((R23*0.02636+5.04)/$AE$7),((R23*0.0093+66.448)/$AE$7)))),"N/A"),IFERROR(N23/($AB$22*(((SUM(R23))*0.0093+66.448)/$AE$7)),"N/A"))&gt;IF(M23&lt;&gt;0,(M23/7)+4,0),SUM(IFERROR(C23/($AB$18*(((SUM(R23))*0.0093+66.448)/$AE$7)),"N/A"),IFERROR(D23/($AB$18*(((SUM(R23))*0.0093+66.448)/$AE$7)),"N/A"),IFERROR((E23/($AB$18*$AE$17))*1.5,"N/A"),IFERROR(H23/($AB$19*(((SUM(R23))*0.0093+66.448)/$AE$7)),"N/A"),IFERROR(I23/($AB$20*(((SUM(R23))*0.0093+66.448)/$AE$7)),"N/A"),IFERROR(SUM(L23:M23)/($AB$21*IF(SUM(L23:M23)&lt;=2500,((R23*0.00714+51.16)/$AE$7),IF(SUM(L23:M23)&lt;=3600,((R23*0.02636+5.04)/$AE$7),((R23*0.0093+66.448)/$AE$7)))),"N/A"),IFERROR(N23/($AB$22*(((SUM(R23))*0.0093+66.448)/$AE$7)),"N/A")),IF(M23&lt;&gt;0,(M23/7)+4,0))</f>
        <v>0</v>
      </c>
      <c r="W23" s="108"/>
      <c r="Z23" s="4" t="s">
        <v>40</v>
      </c>
      <c r="AA23" s="4" t="s">
        <v>44</v>
      </c>
      <c r="AB23" s="11">
        <v>102.47</v>
      </c>
      <c r="AC23" s="6"/>
      <c r="AD23" s="2"/>
      <c r="AE23" s="2"/>
      <c r="AF23" s="2"/>
    </row>
    <row r="24" spans="1:32" ht="15.75" thickBot="1" x14ac:dyDescent="0.3">
      <c r="A24" s="256"/>
      <c r="B24" s="134" t="s">
        <v>62</v>
      </c>
      <c r="C24" s="90"/>
      <c r="D24" s="91"/>
      <c r="E24" s="122"/>
      <c r="F24" s="122"/>
      <c r="G24" s="122"/>
      <c r="H24" s="91"/>
      <c r="I24" s="91"/>
      <c r="J24" s="122"/>
      <c r="K24" s="122"/>
      <c r="L24" s="91"/>
      <c r="M24" s="91"/>
      <c r="N24" s="91"/>
      <c r="O24" s="92"/>
      <c r="P24" s="214" t="str">
        <f t="shared" si="5"/>
        <v/>
      </c>
      <c r="Q24" s="130" t="s">
        <v>62</v>
      </c>
      <c r="R24" s="125">
        <f t="shared" si="1"/>
        <v>0</v>
      </c>
      <c r="S24" s="115"/>
      <c r="T24" s="110"/>
      <c r="U24" s="110"/>
      <c r="V24" s="110"/>
      <c r="W24" s="111">
        <f>IF(SUM(IFERROR(C24/(C24/(C24/300+23)),0),IFERROR(D24/(D24/(D24/300+9)),0),IFERROR(H24/($AB$24*(((SUM(R24))*0.0129+61.936)/$AE$8)),"N/A"),IFERROR(I24/($AB$25*(((SUM(R24))*0.0129+61.936)/$AE$8)),"N/A"),IFERROR(SUM(L24:M24)/($AB$26*IF(SUM(L24:M24)&lt;=1500,((R24*0.00889+48.33)/$AE$8),IF(SUM(L24:M24)&lt;=1800,((R24*0.0264+5.04)/$AE$8),((R24*0.0129+61.936)/$AE$8)))),"N/A"),IFERROR(N24/($AB$27*(((SUM(R24))*0.0129+61.936)/$AE$8)),"N/A"),IFERROR(O24/($AB$28*IF(O24&lt;=1500,((SUM(R24)*0.00889+48.33)/$AE$8),IF(O24&lt;=1800,((SUM(R24)*0.0264+5.04)/$AE$8),((SUM(R24)*0.0129+61.936)/$AE$8)))),"N/A"))&gt;IF(M24&lt;&gt;0,(M24/7)+4,0),SUM(IFERROR(C24/(C24/(C24/300+23)),0),IFERROR(D24/(D24/(D24/300+9)),0),IFERROR(H24/($AB$24*(((SUM(R24))*0.0129+61.936)/$AE$8)),"N/A"),IFERROR(I24/($AB$25*(((SUM(R24))*0.0129+61.936)/$AE$8)),"N/A"),IFERROR(SUM(L24:M24)/($AB$26*IF(SUM(L24:M24)&lt;=1500,((R24*0.00889+48.33)/$AE$8),IF(SUM(L24:M24)&lt;=1800,((R24*0.0264+5.04)/$AE$8),((R24*0.0129+61.936)/$AE$8)))),"N/A"),IFERROR(N24/($AB$27*(((SUM(R24))*0.0129+61.936)/$AE$8)),"N/A"),IFERROR(O24/($AB$28*IF(O24&lt;=1500,((SUM(R24)*0.00889+48.33)/$AE$8),IF(O24&lt;=1800,((SUM(R24)*0.0264+5.04)/$AE$8),((SUM(R24)*0.0129+61.936)/$AE$8)))),"N/A")),IF(M24&lt;&gt;0,(M24/7)+4,0))</f>
        <v>0</v>
      </c>
      <c r="Z24" s="4" t="s">
        <v>40</v>
      </c>
      <c r="AA24" s="4" t="s">
        <v>27</v>
      </c>
      <c r="AB24" s="11">
        <v>180.37133550481801</v>
      </c>
      <c r="AC24" s="6"/>
      <c r="AD24" s="2"/>
      <c r="AE24" s="2"/>
      <c r="AF24" s="2"/>
    </row>
    <row r="25" spans="1:32" x14ac:dyDescent="0.25">
      <c r="A25" s="238"/>
      <c r="B25" s="131" t="s">
        <v>61</v>
      </c>
      <c r="C25" s="97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123"/>
      <c r="P25" s="211" t="str">
        <f t="shared" si="5"/>
        <v/>
      </c>
      <c r="Q25" s="127" t="s">
        <v>61</v>
      </c>
      <c r="R25" s="125">
        <f t="shared" si="1"/>
        <v>0</v>
      </c>
      <c r="S25" s="114">
        <f t="shared" ref="S25" si="12">SUM(IFERROR(F25/($AB$4*(((SUM(R25))*0.0118+200.02)/$AE$4)),"N/A"),IFERROR(G25/($AB$5*(((SUM(R25))*0.0159+64.972)/$AE$4)),"N/A"),IFERROR(J25/($AB$6*(((SUM(R25))*0.0129+335.34)/$AE$4)),"N/A"),IFERROR(K25/($AB$7*(((SUM(R25))*0.007+480)/$AE$4)),"N/A"))</f>
        <v>0</v>
      </c>
      <c r="T25" s="107">
        <f t="shared" ref="T25" si="13">IF(SUM(IFERROR(C25/($AB$8*(((SUM(R25))*0.0093+66.448)/$AE$5)),"N/A"),IFERROR(D25/($AB$8*(((SUM(R25))*0.0093+66.448)/$AE$5)),"N/A"),IFERROR((E25/($AB$8*$AE$15))*1.5,"N/A"),IFERROR(H25/($AB$9*(((SUM(R25))*0.0093+66.448)/$AE$5)),"N/A"),IFERROR(I25/($AB$10*(((SUM(R25))*0.0093+66.448)/$AE$5)),"N/A"),IFERROR(SUM(L25:M25)/($AB$11*IF(SUM(L25:M25)&lt;=2500,((R25*0.00714+51.16)/$AE$5),IF(SUM(L25:M25)&lt;=3600,((R25*0.02636+5.04)/$AE$5),((R25*0.0093+66.448)/$AE$5)))),"N/A"),IFERROR(N25/($AB$12*(((SUM(R25))*0.0093+66.448)/$AE$5)),"N/A"))&gt;IF(M25&lt;&gt;0,(M25/7)+4,0),SUM(IFERROR(C25/($AB$8*(((SUM(R25))*0.0093+66.448)/$AE$5)),"N/A"),IFERROR(D25/($AB$8*(((SUM(R25))*0.0093+66.448)/$AE$5)),"N/A"),IFERROR((E25/($AB$8*$AE$15))*1.5,"N/A"),IFERROR(H25/($AB$9*(((SUM(R25))*0.0093+66.448)/$AE$5)),"N/A"),IFERROR(I25/($AB$10*(((SUM(R25))*0.0093+66.448)/$AE$5)),"N/A"),IFERROR(SUM(L25:M25)/($AB$11*IF(SUM(L25:M25)&lt;=2500,((R25*0.00714+51.16)/$AE$5),IF(SUM(L25:M25)&lt;=3600,((R25*0.02636+5.04)/$AE$5),((R25*0.0093+66.448)/$AE$5)))),"N/A"),IFERROR(N25/($AB$12*(((SUM(R25))*0.0093+66.448)/$AE$5)),"N/A")),IF(M25&lt;&gt;0,(M25/7)+4,0))</f>
        <v>0</v>
      </c>
      <c r="U25" s="107">
        <f t="shared" ref="U25" si="14">IF(SUM(IFERROR(C25/($AB$13*(((SUM(R25))*0.0093+66.448)/$AE$6)),"N/A"),IFERROR(D25/($AB$13*(((SUM(R25))*0.0093+66.448)/$AE$6)),"N/A"),IFERROR((E25/($AB$13*$AE$16))*1.5,"N/A"),IFERROR(H25/($AB$14*(((SUM(R25))*0.0093+66.448)/$AE$6)),"N/A"),IFERROR(I25/($AB$15*(((SUM(R25))*0.0093+66.448)/$AE$6)),"N/A"),IFERROR(SUM(L25:M25)/($AB$16*IF(SUM(L25:M25)&lt;=2500,((R25*0.00714+51.16)/$AE$6),IF(SUM(L25:M25)&lt;=3600,((R25*0.02636+5.04)/$AE$6),((R25*0.0093+66.448)/$AE$6)))),"N/A"),IFERROR(N25/($AB$17*(((SUM(R25))*0.0093+66.448)/$AE$6)),"N/A"))&gt;IF(M25&lt;&gt;0,(M25/7)+4,0),SUM(IFERROR(C25/($AB$13*(((SUM(R25))*0.0093+66.448)/$AE$6)),"N/A"),IFERROR(D25/($AB$13*(((SUM(R25))*0.0093+66.448)/$AE$6)),"N/A"),IFERROR((E25/($AB$13*$AE$16))*1.5,"N/A"),IFERROR(H25/($AB$14*(((SUM(R25))*0.0093+66.448)/$AE$6)),"N/A"),IFERROR(I25/($AB$15*(((SUM(R25))*0.0093+66.448)/$AE$6)),"N/A"),IFERROR(SUM(L25:M25)/($AB$16*IF(SUM(L25:M25)&lt;=2500,((R25*0.00714+51.16)/$AE$6),IF(SUM(L25:M25)&lt;=3600,((R25*0.02636+5.04)/$AE$6),((R25*0.0093+66.448)/$AE$6)))),"N/A"),IFERROR(N25/($AB$17*(((SUM(R25))*0.0093+66.448)/$AE$6)),"N/A")),IF(M25&lt;&gt;0,(M25/7)+4,0))</f>
        <v>0</v>
      </c>
      <c r="V25" s="107">
        <f>IF(SUM(IFERROR(C25/($AB$18*(((SUM(R25))*0.0093+66.448)/$AE$7)),"N/A"),IFERROR(D25/($AB$18*(((SUM(R25))*0.0093+66.448)/$AE$7)),"N/A"),IFERROR((E25/($AB$18*$AE$17))*1.5,"N/A"),IFERROR(H25/($AB$19*(((SUM(R25))*0.0093+66.448)/$AE$7)),"N/A"),IFERROR(I25/($AB$20*(((SUM(R25))*0.0093+66.448)/$AE$7)),"N/A"),IFERROR(SUM(L25:M25)/($AB$21*IF(SUM(L25:M25)&lt;=2500,((R25*0.00714+51.16)/$AE$7),IF(SUM(L25:M25)&lt;=3600,((R25*0.02636+5.04)/$AE$7),((R25*0.0093+66.448)/$AE$7)))),"N/A"),IFERROR(N25/($AB$22*(((SUM(R25))*0.0093+66.448)/$AE$7)),"N/A"))&gt;IF(M25&lt;&gt;0,(M25/7)+4,0),SUM(IFERROR(C25/($AB$18*(((SUM(R25))*0.0093+66.448)/$AE$7)),"N/A"),IFERROR(D25/($AB$18*(((SUM(R25))*0.0093+66.448)/$AE$7)),"N/A"),IFERROR((E25/($AB$18*$AE$17))*1.5,"N/A"),IFERROR(H25/($AB$19*(((SUM(R25))*0.0093+66.448)/$AE$7)),"N/A"),IFERROR(I25/($AB$20*(((SUM(R25))*0.0093+66.448)/$AE$7)),"N/A"),IFERROR(SUM(L25:M25)/($AB$21*IF(SUM(L25:M25)&lt;=2500,((R25*0.00714+51.16)/$AE$7),IF(SUM(L25:M25)&lt;=3600,((R25*0.02636+5.04)/$AE$7),((R25*0.0093+66.448)/$AE$7)))),"N/A"),IFERROR(N25/($AB$22*(((SUM(R25))*0.0093+66.448)/$AE$7)),"N/A")),IF(M25&lt;&gt;0,(M25/7)+4,0))</f>
        <v>0</v>
      </c>
      <c r="W25" s="108"/>
      <c r="Z25" s="4" t="s">
        <v>40</v>
      </c>
      <c r="AA25" s="4" t="s">
        <v>28</v>
      </c>
      <c r="AB25" s="11">
        <v>175.50967741909116</v>
      </c>
      <c r="AC25" s="6"/>
      <c r="AD25" s="2"/>
      <c r="AE25" s="2"/>
      <c r="AF25" s="2"/>
    </row>
    <row r="26" spans="1:32" ht="15.75" thickBot="1" x14ac:dyDescent="0.3">
      <c r="A26" s="239"/>
      <c r="B26" s="132" t="s">
        <v>62</v>
      </c>
      <c r="C26" s="99"/>
      <c r="D26" s="100"/>
      <c r="E26" s="122"/>
      <c r="F26" s="122"/>
      <c r="G26" s="122"/>
      <c r="H26" s="100"/>
      <c r="I26" s="100"/>
      <c r="J26" s="122"/>
      <c r="K26" s="122"/>
      <c r="L26" s="100"/>
      <c r="M26" s="100"/>
      <c r="N26" s="100"/>
      <c r="O26" s="101"/>
      <c r="P26" s="212" t="str">
        <f t="shared" si="5"/>
        <v/>
      </c>
      <c r="Q26" s="128" t="s">
        <v>62</v>
      </c>
      <c r="R26" s="125">
        <f t="shared" si="1"/>
        <v>0</v>
      </c>
      <c r="S26" s="115"/>
      <c r="T26" s="110"/>
      <c r="U26" s="110"/>
      <c r="V26" s="110"/>
      <c r="W26" s="111">
        <f>IF(SUM(IFERROR(C26/(C26/(C26/300+23)),0),IFERROR(D26/(D26/(D26/300+9)),0),IFERROR(H26/($AB$24*(((SUM(R26))*0.0129+61.936)/$AE$8)),"N/A"),IFERROR(I26/($AB$25*(((SUM(R26))*0.0129+61.936)/$AE$8)),"N/A"),IFERROR(SUM(L26:M26)/($AB$26*IF(SUM(L26:M26)&lt;=1500,((R26*0.00889+48.33)/$AE$8),IF(SUM(L26:M26)&lt;=1800,((R26*0.0264+5.04)/$AE$8),((R26*0.0129+61.936)/$AE$8)))),"N/A"),IFERROR(N26/($AB$27*(((SUM(R26))*0.0129+61.936)/$AE$8)),"N/A"),IFERROR(O26/($AB$28*IF(O26&lt;=1500,((SUM(R26)*0.00889+48.33)/$AE$8),IF(O26&lt;=1800,((SUM(R26)*0.0264+5.04)/$AE$8),((SUM(R26)*0.0129+61.936)/$AE$8)))),"N/A"))&gt;IF(M26&lt;&gt;0,(M26/7)+4,0),SUM(IFERROR(C26/(C26/(C26/300+23)),0),IFERROR(D26/(D26/(D26/300+9)),0),IFERROR(H26/($AB$24*(((SUM(R26))*0.0129+61.936)/$AE$8)),"N/A"),IFERROR(I26/($AB$25*(((SUM(R26))*0.0129+61.936)/$AE$8)),"N/A"),IFERROR(SUM(L26:M26)/($AB$26*IF(SUM(L26:M26)&lt;=1500,((R26*0.00889+48.33)/$AE$8),IF(SUM(L26:M26)&lt;=1800,((R26*0.0264+5.04)/$AE$8),((R26*0.0129+61.936)/$AE$8)))),"N/A"),IFERROR(N26/($AB$27*(((SUM(R26))*0.0129+61.936)/$AE$8)),"N/A"),IFERROR(O26/($AB$28*IF(O26&lt;=1500,((SUM(R26)*0.00889+48.33)/$AE$8),IF(O26&lt;=1800,((SUM(R26)*0.0264+5.04)/$AE$8),((SUM(R26)*0.0129+61.936)/$AE$8)))),"N/A")),IF(M26&lt;&gt;0,(M26/7)+4,0))</f>
        <v>0</v>
      </c>
      <c r="Z26" s="4" t="s">
        <v>40</v>
      </c>
      <c r="AA26" s="4" t="s">
        <v>29</v>
      </c>
      <c r="AB26" s="11">
        <v>102.47456019982393</v>
      </c>
      <c r="AC26" s="2"/>
      <c r="AD26" s="2"/>
      <c r="AE26" s="2"/>
      <c r="AF26" s="2"/>
    </row>
    <row r="27" spans="1:32" x14ac:dyDescent="0.25">
      <c r="A27" s="255"/>
      <c r="B27" s="133" t="s">
        <v>61</v>
      </c>
      <c r="C27" s="102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23"/>
      <c r="P27" s="213" t="str">
        <f t="shared" si="5"/>
        <v/>
      </c>
      <c r="Q27" s="129" t="s">
        <v>61</v>
      </c>
      <c r="R27" s="125">
        <f t="shared" si="1"/>
        <v>0</v>
      </c>
      <c r="S27" s="114">
        <f t="shared" ref="S27" si="15">SUM(IFERROR(F27/($AB$4*(((SUM(R27))*0.0118+200.02)/$AE$4)),"N/A"),IFERROR(G27/($AB$5*(((SUM(R27))*0.0159+64.972)/$AE$4)),"N/A"),IFERROR(J27/($AB$6*(((SUM(R27))*0.0129+335.34)/$AE$4)),"N/A"),IFERROR(K27/($AB$7*(((SUM(R27))*0.007+480)/$AE$4)),"N/A"))</f>
        <v>0</v>
      </c>
      <c r="T27" s="107">
        <f t="shared" ref="T27" si="16">IF(SUM(IFERROR(C27/($AB$8*(((SUM(R27))*0.0093+66.448)/$AE$5)),"N/A"),IFERROR(D27/($AB$8*(((SUM(R27))*0.0093+66.448)/$AE$5)),"N/A"),IFERROR((E27/($AB$8*$AE$15))*1.5,"N/A"),IFERROR(H27/($AB$9*(((SUM(R27))*0.0093+66.448)/$AE$5)),"N/A"),IFERROR(I27/($AB$10*(((SUM(R27))*0.0093+66.448)/$AE$5)),"N/A"),IFERROR(SUM(L27:M27)/($AB$11*IF(SUM(L27:M27)&lt;=2500,((R27*0.00714+51.16)/$AE$5),IF(SUM(L27:M27)&lt;=3600,((R27*0.02636+5.04)/$AE$5),((R27*0.0093+66.448)/$AE$5)))),"N/A"),IFERROR(N27/($AB$12*(((SUM(R27))*0.0093+66.448)/$AE$5)),"N/A"))&gt;IF(M27&lt;&gt;0,(M27/7)+4,0),SUM(IFERROR(C27/($AB$8*(((SUM(R27))*0.0093+66.448)/$AE$5)),"N/A"),IFERROR(D27/($AB$8*(((SUM(R27))*0.0093+66.448)/$AE$5)),"N/A"),IFERROR((E27/($AB$8*$AE$15))*1.5,"N/A"),IFERROR(H27/($AB$9*(((SUM(R27))*0.0093+66.448)/$AE$5)),"N/A"),IFERROR(I27/($AB$10*(((SUM(R27))*0.0093+66.448)/$AE$5)),"N/A"),IFERROR(SUM(L27:M27)/($AB$11*IF(SUM(L27:M27)&lt;=2500,((R27*0.00714+51.16)/$AE$5),IF(SUM(L27:M27)&lt;=3600,((R27*0.02636+5.04)/$AE$5),((R27*0.0093+66.448)/$AE$5)))),"N/A"),IFERROR(N27/($AB$12*(((SUM(R27))*0.0093+66.448)/$AE$5)),"N/A")),IF(M27&lt;&gt;0,(M27/7)+4,0))</f>
        <v>0</v>
      </c>
      <c r="U27" s="107">
        <f t="shared" ref="U27" si="17">IF(SUM(IFERROR(C27/($AB$13*(((SUM(R27))*0.0093+66.448)/$AE$6)),"N/A"),IFERROR(D27/($AB$13*(((SUM(R27))*0.0093+66.448)/$AE$6)),"N/A"),IFERROR((E27/($AB$13*$AE$16))*1.5,"N/A"),IFERROR(H27/($AB$14*(((SUM(R27))*0.0093+66.448)/$AE$6)),"N/A"),IFERROR(I27/($AB$15*(((SUM(R27))*0.0093+66.448)/$AE$6)),"N/A"),IFERROR(SUM(L27:M27)/($AB$16*IF(SUM(L27:M27)&lt;=2500,((R27*0.00714+51.16)/$AE$6),IF(SUM(L27:M27)&lt;=3600,((R27*0.02636+5.04)/$AE$6),((R27*0.0093+66.448)/$AE$6)))),"N/A"),IFERROR(N27/($AB$17*(((SUM(R27))*0.0093+66.448)/$AE$6)),"N/A"))&gt;IF(M27&lt;&gt;0,(M27/7)+4,0),SUM(IFERROR(C27/($AB$13*(((SUM(R27))*0.0093+66.448)/$AE$6)),"N/A"),IFERROR(D27/($AB$13*(((SUM(R27))*0.0093+66.448)/$AE$6)),"N/A"),IFERROR((E27/($AB$13*$AE$16))*1.5,"N/A"),IFERROR(H27/($AB$14*(((SUM(R27))*0.0093+66.448)/$AE$6)),"N/A"),IFERROR(I27/($AB$15*(((SUM(R27))*0.0093+66.448)/$AE$6)),"N/A"),IFERROR(SUM(L27:M27)/($AB$16*IF(SUM(L27:M27)&lt;=2500,((R27*0.00714+51.16)/$AE$6),IF(SUM(L27:M27)&lt;=3600,((R27*0.02636+5.04)/$AE$6),((R27*0.0093+66.448)/$AE$6)))),"N/A"),IFERROR(N27/($AB$17*(((SUM(R27))*0.0093+66.448)/$AE$6)),"N/A")),IF(M27&lt;&gt;0,(M27/7)+4,0))</f>
        <v>0</v>
      </c>
      <c r="V27" s="107">
        <f>IF(SUM(IFERROR(C27/($AB$18*(((SUM(R27))*0.0093+66.448)/$AE$7)),"N/A"),IFERROR(D27/($AB$18*(((SUM(R27))*0.0093+66.448)/$AE$7)),"N/A"),IFERROR((E27/($AB$18*$AE$17))*1.5,"N/A"),IFERROR(H27/($AB$19*(((SUM(R27))*0.0093+66.448)/$AE$7)),"N/A"),IFERROR(I27/($AB$20*(((SUM(R27))*0.0093+66.448)/$AE$7)),"N/A"),IFERROR(SUM(L27:M27)/($AB$21*IF(SUM(L27:M27)&lt;=2500,((R27*0.00714+51.16)/$AE$7),IF(SUM(L27:M27)&lt;=3600,((R27*0.02636+5.04)/$AE$7),((R27*0.0093+66.448)/$AE$7)))),"N/A"),IFERROR(N27/($AB$22*(((SUM(R27))*0.0093+66.448)/$AE$7)),"N/A"))&gt;IF(M27&lt;&gt;0,(M27/7)+4,0),SUM(IFERROR(C27/($AB$18*(((SUM(R27))*0.0093+66.448)/$AE$7)),"N/A"),IFERROR(D27/($AB$18*(((SUM(R27))*0.0093+66.448)/$AE$7)),"N/A"),IFERROR((E27/($AB$18*$AE$17))*1.5,"N/A"),IFERROR(H27/($AB$19*(((SUM(R27))*0.0093+66.448)/$AE$7)),"N/A"),IFERROR(I27/($AB$20*(((SUM(R27))*0.0093+66.448)/$AE$7)),"N/A"),IFERROR(SUM(L27:M27)/($AB$21*IF(SUM(L27:M27)&lt;=2500,((R27*0.00714+51.16)/$AE$7),IF(SUM(L27:M27)&lt;=3600,((R27*0.02636+5.04)/$AE$7),((R27*0.0093+66.448)/$AE$7)))),"N/A"),IFERROR(N27/($AB$22*(((SUM(R27))*0.0093+66.448)/$AE$7)),"N/A")),IF(M27&lt;&gt;0,(M27/7)+4,0))</f>
        <v>0</v>
      </c>
      <c r="W27" s="108"/>
      <c r="Z27" s="4" t="s">
        <v>40</v>
      </c>
      <c r="AA27" s="4" t="s">
        <v>30</v>
      </c>
      <c r="AB27" s="11">
        <v>182.51118210876197</v>
      </c>
      <c r="AC27" s="2"/>
      <c r="AD27" s="2"/>
      <c r="AE27" s="9"/>
      <c r="AF27" s="2"/>
    </row>
    <row r="28" spans="1:32" ht="15.75" thickBot="1" x14ac:dyDescent="0.3">
      <c r="A28" s="256"/>
      <c r="B28" s="134" t="s">
        <v>62</v>
      </c>
      <c r="C28" s="90"/>
      <c r="D28" s="91"/>
      <c r="E28" s="122"/>
      <c r="F28" s="122"/>
      <c r="G28" s="122"/>
      <c r="H28" s="91"/>
      <c r="I28" s="91"/>
      <c r="J28" s="122"/>
      <c r="K28" s="122"/>
      <c r="L28" s="91"/>
      <c r="M28" s="91"/>
      <c r="N28" s="91"/>
      <c r="O28" s="92"/>
      <c r="P28" s="214" t="str">
        <f t="shared" si="5"/>
        <v/>
      </c>
      <c r="Q28" s="130" t="s">
        <v>62</v>
      </c>
      <c r="R28" s="125">
        <f t="shared" si="1"/>
        <v>0</v>
      </c>
      <c r="S28" s="115"/>
      <c r="T28" s="110"/>
      <c r="U28" s="110"/>
      <c r="V28" s="110"/>
      <c r="W28" s="111">
        <f>IF(SUM(IFERROR(C28/(C28/(C28/300+23)),0),IFERROR(D28/(D28/(D28/300+9)),0),IFERROR(H28/($AB$24*(((SUM(R28))*0.0129+61.936)/$AE$8)),"N/A"),IFERROR(I28/($AB$25*(((SUM(R28))*0.0129+61.936)/$AE$8)),"N/A"),IFERROR(SUM(L28:M28)/($AB$26*IF(SUM(L28:M28)&lt;=1500,((R28*0.00889+48.33)/$AE$8),IF(SUM(L28:M28)&lt;=1800,((R28*0.0264+5.04)/$AE$8),((R28*0.0129+61.936)/$AE$8)))),"N/A"),IFERROR(N28/($AB$27*(((SUM(R28))*0.0129+61.936)/$AE$8)),"N/A"),IFERROR(O28/($AB$28*IF(O28&lt;=1500,((SUM(R28)*0.00889+48.33)/$AE$8),IF(O28&lt;=1800,((SUM(R28)*0.0264+5.04)/$AE$8),((SUM(R28)*0.0129+61.936)/$AE$8)))),"N/A"))&gt;IF(M28&lt;&gt;0,(M28/7)+4,0),SUM(IFERROR(C28/(C28/(C28/300+23)),0),IFERROR(D28/(D28/(D28/300+9)),0),IFERROR(H28/($AB$24*(((SUM(R28))*0.0129+61.936)/$AE$8)),"N/A"),IFERROR(I28/($AB$25*(((SUM(R28))*0.0129+61.936)/$AE$8)),"N/A"),IFERROR(SUM(L28:M28)/($AB$26*IF(SUM(L28:M28)&lt;=1500,((R28*0.00889+48.33)/$AE$8),IF(SUM(L28:M28)&lt;=1800,((R28*0.0264+5.04)/$AE$8),((R28*0.0129+61.936)/$AE$8)))),"N/A"),IFERROR(N28/($AB$27*(((SUM(R28))*0.0129+61.936)/$AE$8)),"N/A"),IFERROR(O28/($AB$28*IF(O28&lt;=1500,((SUM(R28)*0.00889+48.33)/$AE$8),IF(O28&lt;=1800,((SUM(R28)*0.0264+5.04)/$AE$8),((SUM(R28)*0.0129+61.936)/$AE$8)))),"N/A")),IF(M28&lt;&gt;0,(M28/7)+4,0))</f>
        <v>0</v>
      </c>
      <c r="Z28" s="4" t="s">
        <v>40</v>
      </c>
      <c r="AA28" s="4" t="s">
        <v>31</v>
      </c>
      <c r="AB28" s="11">
        <f>AB26</f>
        <v>102.47456019982393</v>
      </c>
      <c r="AC28" s="2"/>
      <c r="AD28" s="2"/>
      <c r="AE28" s="2"/>
      <c r="AF28" s="2"/>
    </row>
    <row r="29" spans="1:32" x14ac:dyDescent="0.25">
      <c r="A29" s="238"/>
      <c r="B29" s="131" t="s">
        <v>61</v>
      </c>
      <c r="C29" s="97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123"/>
      <c r="P29" s="211" t="str">
        <f t="shared" si="5"/>
        <v/>
      </c>
      <c r="Q29" s="127" t="s">
        <v>61</v>
      </c>
      <c r="R29" s="125">
        <f t="shared" si="1"/>
        <v>0</v>
      </c>
      <c r="S29" s="114">
        <f t="shared" ref="S29" si="18">SUM(IFERROR(F29/($AB$4*(((SUM(R29))*0.0118+200.02)/$AE$4)),"N/A"),IFERROR(G29/($AB$5*(((SUM(R29))*0.0159+64.972)/$AE$4)),"N/A"),IFERROR(J29/($AB$6*(((SUM(R29))*0.0129+335.34)/$AE$4)),"N/A"),IFERROR(K29/($AB$7*(((SUM(R29))*0.007+480)/$AE$4)),"N/A"))</f>
        <v>0</v>
      </c>
      <c r="T29" s="107">
        <f t="shared" ref="T29" si="19">IF(SUM(IFERROR(C29/($AB$8*(((SUM(R29))*0.0093+66.448)/$AE$5)),"N/A"),IFERROR(D29/($AB$8*(((SUM(R29))*0.0093+66.448)/$AE$5)),"N/A"),IFERROR((E29/($AB$8*$AE$15))*1.5,"N/A"),IFERROR(H29/($AB$9*(((SUM(R29))*0.0093+66.448)/$AE$5)),"N/A"),IFERROR(I29/($AB$10*(((SUM(R29))*0.0093+66.448)/$AE$5)),"N/A"),IFERROR(SUM(L29:M29)/($AB$11*IF(SUM(L29:M29)&lt;=2500,((R29*0.00714+51.16)/$AE$5),IF(SUM(L29:M29)&lt;=3600,((R29*0.02636+5.04)/$AE$5),((R29*0.0093+66.448)/$AE$5)))),"N/A"),IFERROR(N29/($AB$12*(((SUM(R29))*0.0093+66.448)/$AE$5)),"N/A"))&gt;IF(M29&lt;&gt;0,(M29/7)+4,0),SUM(IFERROR(C29/($AB$8*(((SUM(R29))*0.0093+66.448)/$AE$5)),"N/A"),IFERROR(D29/($AB$8*(((SUM(R29))*0.0093+66.448)/$AE$5)),"N/A"),IFERROR((E29/($AB$8*$AE$15))*1.5,"N/A"),IFERROR(H29/($AB$9*(((SUM(R29))*0.0093+66.448)/$AE$5)),"N/A"),IFERROR(I29/($AB$10*(((SUM(R29))*0.0093+66.448)/$AE$5)),"N/A"),IFERROR(SUM(L29:M29)/($AB$11*IF(SUM(L29:M29)&lt;=2500,((R29*0.00714+51.16)/$AE$5),IF(SUM(L29:M29)&lt;=3600,((R29*0.02636+5.04)/$AE$5),((R29*0.0093+66.448)/$AE$5)))),"N/A"),IFERROR(N29/($AB$12*(((SUM(R29))*0.0093+66.448)/$AE$5)),"N/A")),IF(M29&lt;&gt;0,(M29/7)+4,0))</f>
        <v>0</v>
      </c>
      <c r="U29" s="107">
        <f t="shared" ref="U29" si="20">IF(SUM(IFERROR(C29/($AB$13*(((SUM(R29))*0.0093+66.448)/$AE$6)),"N/A"),IFERROR(D29/($AB$13*(((SUM(R29))*0.0093+66.448)/$AE$6)),"N/A"),IFERROR((E29/($AB$13*$AE$16))*1.5,"N/A"),IFERROR(H29/($AB$14*(((SUM(R29))*0.0093+66.448)/$AE$6)),"N/A"),IFERROR(I29/($AB$15*(((SUM(R29))*0.0093+66.448)/$AE$6)),"N/A"),IFERROR(SUM(L29:M29)/($AB$16*IF(SUM(L29:M29)&lt;=2500,((R29*0.00714+51.16)/$AE$6),IF(SUM(L29:M29)&lt;=3600,((R29*0.02636+5.04)/$AE$6),((R29*0.0093+66.448)/$AE$6)))),"N/A"),IFERROR(N29/($AB$17*(((SUM(R29))*0.0093+66.448)/$AE$6)),"N/A"))&gt;IF(M29&lt;&gt;0,(M29/7)+4,0),SUM(IFERROR(C29/($AB$13*(((SUM(R29))*0.0093+66.448)/$AE$6)),"N/A"),IFERROR(D29/($AB$13*(((SUM(R29))*0.0093+66.448)/$AE$6)),"N/A"),IFERROR((E29/($AB$13*$AE$16))*1.5,"N/A"),IFERROR(H29/($AB$14*(((SUM(R29))*0.0093+66.448)/$AE$6)),"N/A"),IFERROR(I29/($AB$15*(((SUM(R29))*0.0093+66.448)/$AE$6)),"N/A"),IFERROR(SUM(L29:M29)/($AB$16*IF(SUM(L29:M29)&lt;=2500,((R29*0.00714+51.16)/$AE$6),IF(SUM(L29:M29)&lt;=3600,((R29*0.02636+5.04)/$AE$6),((R29*0.0093+66.448)/$AE$6)))),"N/A"),IFERROR(N29/($AB$17*(((SUM(R29))*0.0093+66.448)/$AE$6)),"N/A")),IF(M29&lt;&gt;0,(M29/7)+4,0))</f>
        <v>0</v>
      </c>
      <c r="V29" s="107">
        <f>IF(SUM(IFERROR(C29/($AB$18*(((SUM(R29))*0.0093+66.448)/$AE$7)),"N/A"),IFERROR(D29/($AB$18*(((SUM(R29))*0.0093+66.448)/$AE$7)),"N/A"),IFERROR((E29/($AB$18*$AE$17))*1.5,"N/A"),IFERROR(H29/($AB$19*(((SUM(R29))*0.0093+66.448)/$AE$7)),"N/A"),IFERROR(I29/($AB$20*(((SUM(R29))*0.0093+66.448)/$AE$7)),"N/A"),IFERROR(SUM(L29:M29)/($AB$21*IF(SUM(L29:M29)&lt;=2500,((R29*0.00714+51.16)/$AE$7),IF(SUM(L29:M29)&lt;=3600,((R29*0.02636+5.04)/$AE$7),((R29*0.0093+66.448)/$AE$7)))),"N/A"),IFERROR(N29/($AB$22*(((SUM(R29))*0.0093+66.448)/$AE$7)),"N/A"))&gt;IF(M29&lt;&gt;0,(M29/7)+4,0),SUM(IFERROR(C29/($AB$18*(((SUM(R29))*0.0093+66.448)/$AE$7)),"N/A"),IFERROR(D29/($AB$18*(((SUM(R29))*0.0093+66.448)/$AE$7)),"N/A"),IFERROR((E29/($AB$18*$AE$17))*1.5,"N/A"),IFERROR(H29/($AB$19*(((SUM(R29))*0.0093+66.448)/$AE$7)),"N/A"),IFERROR(I29/($AB$20*(((SUM(R29))*0.0093+66.448)/$AE$7)),"N/A"),IFERROR(SUM(L29:M29)/($AB$21*IF(SUM(L29:M29)&lt;=2500,((R29*0.00714+51.16)/$AE$7),IF(SUM(L29:M29)&lt;=3600,((R29*0.02636+5.04)/$AE$7),((R29*0.0093+66.448)/$AE$7)))),"N/A"),IFERROR(N29/($AB$22*(((SUM(R29))*0.0093+66.448)/$AE$7)),"N/A")),IF(M29&lt;&gt;0,(M29/7)+4,0))</f>
        <v>0</v>
      </c>
      <c r="W29" s="108"/>
    </row>
    <row r="30" spans="1:32" ht="15.75" thickBot="1" x14ac:dyDescent="0.3">
      <c r="A30" s="239"/>
      <c r="B30" s="132" t="s">
        <v>62</v>
      </c>
      <c r="C30" s="99"/>
      <c r="D30" s="100"/>
      <c r="E30" s="122"/>
      <c r="F30" s="122"/>
      <c r="G30" s="122"/>
      <c r="H30" s="100"/>
      <c r="I30" s="100"/>
      <c r="J30" s="122"/>
      <c r="K30" s="122"/>
      <c r="L30" s="100"/>
      <c r="M30" s="100"/>
      <c r="N30" s="100"/>
      <c r="O30" s="101"/>
      <c r="P30" s="212" t="str">
        <f t="shared" si="5"/>
        <v/>
      </c>
      <c r="Q30" s="128" t="s">
        <v>62</v>
      </c>
      <c r="R30" s="125">
        <f t="shared" si="1"/>
        <v>0</v>
      </c>
      <c r="S30" s="115"/>
      <c r="T30" s="110"/>
      <c r="U30" s="110"/>
      <c r="V30" s="110"/>
      <c r="W30" s="111">
        <f>IF(SUM(IFERROR(C30/(C30/(C30/300+23)),0),IFERROR(D30/(D30/(D30/300+9)),0),IFERROR(H30/($AB$24*(((SUM(R30))*0.0129+61.936)/$AE$8)),"N/A"),IFERROR(I30/($AB$25*(((SUM(R30))*0.0129+61.936)/$AE$8)),"N/A"),IFERROR(SUM(L30:M30)/($AB$26*IF(SUM(L30:M30)&lt;=1500,((R30*0.00889+48.33)/$AE$8),IF(SUM(L30:M30)&lt;=1800,((R30*0.0264+5.04)/$AE$8),((R30*0.0129+61.936)/$AE$8)))),"N/A"),IFERROR(N30/($AB$27*(((SUM(R30))*0.0129+61.936)/$AE$8)),"N/A"),IFERROR(O30/($AB$28*IF(O30&lt;=1500,((SUM(R30)*0.00889+48.33)/$AE$8),IF(O30&lt;=1800,((SUM(R30)*0.0264+5.04)/$AE$8),((SUM(R30)*0.0129+61.936)/$AE$8)))),"N/A"))&gt;IF(M30&lt;&gt;0,(M30/7)+4,0),SUM(IFERROR(C30/(C30/(C30/300+23)),0),IFERROR(D30/(D30/(D30/300+9)),0),IFERROR(H30/($AB$24*(((SUM(R30))*0.0129+61.936)/$AE$8)),"N/A"),IFERROR(I30/($AB$25*(((SUM(R30))*0.0129+61.936)/$AE$8)),"N/A"),IFERROR(SUM(L30:M30)/($AB$26*IF(SUM(L30:M30)&lt;=1500,((R30*0.00889+48.33)/$AE$8),IF(SUM(L30:M30)&lt;=1800,((R30*0.0264+5.04)/$AE$8),((R30*0.0129+61.936)/$AE$8)))),"N/A"),IFERROR(N30/($AB$27*(((SUM(R30))*0.0129+61.936)/$AE$8)),"N/A"),IFERROR(O30/($AB$28*IF(O30&lt;=1500,((SUM(R30)*0.00889+48.33)/$AE$8),IF(O30&lt;=1800,((SUM(R30)*0.0264+5.04)/$AE$8),((SUM(R30)*0.0129+61.936)/$AE$8)))),"N/A")),IF(M30&lt;&gt;0,(M30/7)+4,0))</f>
        <v>0</v>
      </c>
    </row>
    <row r="31" spans="1:32" x14ac:dyDescent="0.25">
      <c r="A31" s="255"/>
      <c r="B31" s="133" t="s">
        <v>61</v>
      </c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23"/>
      <c r="P31" s="213" t="str">
        <f t="shared" si="5"/>
        <v/>
      </c>
      <c r="Q31" s="129" t="s">
        <v>61</v>
      </c>
      <c r="R31" s="125">
        <f t="shared" si="1"/>
        <v>0</v>
      </c>
      <c r="S31" s="114">
        <f t="shared" ref="S31" si="21">SUM(IFERROR(F31/($AB$4*(((SUM(R31))*0.0118+200.02)/$AE$4)),"N/A"),IFERROR(G31/($AB$5*(((SUM(R31))*0.0159+64.972)/$AE$4)),"N/A"),IFERROR(J31/($AB$6*(((SUM(R31))*0.0129+335.34)/$AE$4)),"N/A"),IFERROR(K31/($AB$7*(((SUM(R31))*0.007+480)/$AE$4)),"N/A"))</f>
        <v>0</v>
      </c>
      <c r="T31" s="107">
        <f t="shared" ref="T31" si="22">IF(SUM(IFERROR(C31/($AB$8*(((SUM(R31))*0.0093+66.448)/$AE$5)),"N/A"),IFERROR(D31/($AB$8*(((SUM(R31))*0.0093+66.448)/$AE$5)),"N/A"),IFERROR((E31/($AB$8*$AE$15))*1.5,"N/A"),IFERROR(H31/($AB$9*(((SUM(R31))*0.0093+66.448)/$AE$5)),"N/A"),IFERROR(I31/($AB$10*(((SUM(R31))*0.0093+66.448)/$AE$5)),"N/A"),IFERROR(SUM(L31:M31)/($AB$11*IF(SUM(L31:M31)&lt;=2500,((R31*0.00714+51.16)/$AE$5),IF(SUM(L31:M31)&lt;=3600,((R31*0.02636+5.04)/$AE$5),((R31*0.0093+66.448)/$AE$5)))),"N/A"),IFERROR(N31/($AB$12*(((SUM(R31))*0.0093+66.448)/$AE$5)),"N/A"))&gt;IF(M31&lt;&gt;0,(M31/7)+4,0),SUM(IFERROR(C31/($AB$8*(((SUM(R31))*0.0093+66.448)/$AE$5)),"N/A"),IFERROR(D31/($AB$8*(((SUM(R31))*0.0093+66.448)/$AE$5)),"N/A"),IFERROR((E31/($AB$8*$AE$15))*1.5,"N/A"),IFERROR(H31/($AB$9*(((SUM(R31))*0.0093+66.448)/$AE$5)),"N/A"),IFERROR(I31/($AB$10*(((SUM(R31))*0.0093+66.448)/$AE$5)),"N/A"),IFERROR(SUM(L31:M31)/($AB$11*IF(SUM(L31:M31)&lt;=2500,((R31*0.00714+51.16)/$AE$5),IF(SUM(L31:M31)&lt;=3600,((R31*0.02636+5.04)/$AE$5),((R31*0.0093+66.448)/$AE$5)))),"N/A"),IFERROR(N31/($AB$12*(((SUM(R31))*0.0093+66.448)/$AE$5)),"N/A")),IF(M31&lt;&gt;0,(M31/7)+4,0))</f>
        <v>0</v>
      </c>
      <c r="U31" s="107">
        <f t="shared" ref="U31" si="23">IF(SUM(IFERROR(C31/($AB$13*(((SUM(R31))*0.0093+66.448)/$AE$6)),"N/A"),IFERROR(D31/($AB$13*(((SUM(R31))*0.0093+66.448)/$AE$6)),"N/A"),IFERROR((E31/($AB$13*$AE$16))*1.5,"N/A"),IFERROR(H31/($AB$14*(((SUM(R31))*0.0093+66.448)/$AE$6)),"N/A"),IFERROR(I31/($AB$15*(((SUM(R31))*0.0093+66.448)/$AE$6)),"N/A"),IFERROR(SUM(L31:M31)/($AB$16*IF(SUM(L31:M31)&lt;=2500,((R31*0.00714+51.16)/$AE$6),IF(SUM(L31:M31)&lt;=3600,((R31*0.02636+5.04)/$AE$6),((R31*0.0093+66.448)/$AE$6)))),"N/A"),IFERROR(N31/($AB$17*(((SUM(R31))*0.0093+66.448)/$AE$6)),"N/A"))&gt;IF(M31&lt;&gt;0,(M31/7)+4,0),SUM(IFERROR(C31/($AB$13*(((SUM(R31))*0.0093+66.448)/$AE$6)),"N/A"),IFERROR(D31/($AB$13*(((SUM(R31))*0.0093+66.448)/$AE$6)),"N/A"),IFERROR((E31/($AB$13*$AE$16))*1.5,"N/A"),IFERROR(H31/($AB$14*(((SUM(R31))*0.0093+66.448)/$AE$6)),"N/A"),IFERROR(I31/($AB$15*(((SUM(R31))*0.0093+66.448)/$AE$6)),"N/A"),IFERROR(SUM(L31:M31)/($AB$16*IF(SUM(L31:M31)&lt;=2500,((R31*0.00714+51.16)/$AE$6),IF(SUM(L31:M31)&lt;=3600,((R31*0.02636+5.04)/$AE$6),((R31*0.0093+66.448)/$AE$6)))),"N/A"),IFERROR(N31/($AB$17*(((SUM(R31))*0.0093+66.448)/$AE$6)),"N/A")),IF(M31&lt;&gt;0,(M31/7)+4,0))</f>
        <v>0</v>
      </c>
      <c r="V31" s="107">
        <f>IF(SUM(IFERROR(C31/($AB$18*(((SUM(R31))*0.0093+66.448)/$AE$7)),"N/A"),IFERROR(D31/($AB$18*(((SUM(R31))*0.0093+66.448)/$AE$7)),"N/A"),IFERROR((E31/($AB$18*$AE$17))*1.5,"N/A"),IFERROR(H31/($AB$19*(((SUM(R31))*0.0093+66.448)/$AE$7)),"N/A"),IFERROR(I31/($AB$20*(((SUM(R31))*0.0093+66.448)/$AE$7)),"N/A"),IFERROR(SUM(L31:M31)/($AB$21*IF(SUM(L31:M31)&lt;=2500,((R31*0.00714+51.16)/$AE$7),IF(SUM(L31:M31)&lt;=3600,((R31*0.02636+5.04)/$AE$7),((R31*0.0093+66.448)/$AE$7)))),"N/A"),IFERROR(N31/($AB$22*(((SUM(R31))*0.0093+66.448)/$AE$7)),"N/A"))&gt;IF(M31&lt;&gt;0,(M31/7)+4,0),SUM(IFERROR(C31/($AB$18*(((SUM(R31))*0.0093+66.448)/$AE$7)),"N/A"),IFERROR(D31/($AB$18*(((SUM(R31))*0.0093+66.448)/$AE$7)),"N/A"),IFERROR((E31/($AB$18*$AE$17))*1.5,"N/A"),IFERROR(H31/($AB$19*(((SUM(R31))*0.0093+66.448)/$AE$7)),"N/A"),IFERROR(I31/($AB$20*(((SUM(R31))*0.0093+66.448)/$AE$7)),"N/A"),IFERROR(SUM(L31:M31)/($AB$21*IF(SUM(L31:M31)&lt;=2500,((R31*0.00714+51.16)/$AE$7),IF(SUM(L31:M31)&lt;=3600,((R31*0.02636+5.04)/$AE$7),((R31*0.0093+66.448)/$AE$7)))),"N/A"),IFERROR(N31/($AB$22*(((SUM(R31))*0.0093+66.448)/$AE$7)),"N/A")),IF(M31&lt;&gt;0,(M31/7)+4,0))</f>
        <v>0</v>
      </c>
      <c r="W31" s="108"/>
    </row>
    <row r="32" spans="1:32" ht="15.75" thickBot="1" x14ac:dyDescent="0.3">
      <c r="A32" s="256"/>
      <c r="B32" s="134" t="s">
        <v>62</v>
      </c>
      <c r="C32" s="90"/>
      <c r="D32" s="91"/>
      <c r="E32" s="122"/>
      <c r="F32" s="122"/>
      <c r="G32" s="122"/>
      <c r="H32" s="91"/>
      <c r="I32" s="91"/>
      <c r="J32" s="122"/>
      <c r="K32" s="122"/>
      <c r="L32" s="91"/>
      <c r="M32" s="91"/>
      <c r="N32" s="91"/>
      <c r="O32" s="92"/>
      <c r="P32" s="214" t="str">
        <f t="shared" si="5"/>
        <v/>
      </c>
      <c r="Q32" s="130" t="s">
        <v>62</v>
      </c>
      <c r="R32" s="125">
        <f t="shared" si="1"/>
        <v>0</v>
      </c>
      <c r="S32" s="115"/>
      <c r="T32" s="110"/>
      <c r="U32" s="110"/>
      <c r="V32" s="110"/>
      <c r="W32" s="111">
        <f>IF(SUM(IFERROR(C32/(C32/(C32/300+23)),0),IFERROR(D32/(D32/(D32/300+9)),0),IFERROR(H32/($AB$24*(((SUM(R32))*0.0129+61.936)/$AE$8)),"N/A"),IFERROR(I32/($AB$25*(((SUM(R32))*0.0129+61.936)/$AE$8)),"N/A"),IFERROR(SUM(L32:M32)/($AB$26*IF(SUM(L32:M32)&lt;=1500,((R32*0.00889+48.33)/$AE$8),IF(SUM(L32:M32)&lt;=1800,((R32*0.0264+5.04)/$AE$8),((R32*0.0129+61.936)/$AE$8)))),"N/A"),IFERROR(N32/($AB$27*(((SUM(R32))*0.0129+61.936)/$AE$8)),"N/A"),IFERROR(O32/($AB$28*IF(O32&lt;=1500,((SUM(R32)*0.00889+48.33)/$AE$8),IF(O32&lt;=1800,((SUM(R32)*0.0264+5.04)/$AE$8),((SUM(R32)*0.0129+61.936)/$AE$8)))),"N/A"))&gt;IF(M32&lt;&gt;0,(M32/7)+4,0),SUM(IFERROR(C32/(C32/(C32/300+23)),0),IFERROR(D32/(D32/(D32/300+9)),0),IFERROR(H32/($AB$24*(((SUM(R32))*0.0129+61.936)/$AE$8)),"N/A"),IFERROR(I32/($AB$25*(((SUM(R32))*0.0129+61.936)/$AE$8)),"N/A"),IFERROR(SUM(L32:M32)/($AB$26*IF(SUM(L32:M32)&lt;=1500,((R32*0.00889+48.33)/$AE$8),IF(SUM(L32:M32)&lt;=1800,((R32*0.0264+5.04)/$AE$8),((R32*0.0129+61.936)/$AE$8)))),"N/A"),IFERROR(N32/($AB$27*(((SUM(R32))*0.0129+61.936)/$AE$8)),"N/A"),IFERROR(O32/($AB$28*IF(O32&lt;=1500,((SUM(R32)*0.00889+48.33)/$AE$8),IF(O32&lt;=1800,((SUM(R32)*0.0264+5.04)/$AE$8),((SUM(R32)*0.0129+61.936)/$AE$8)))),"N/A")),IF(M32&lt;&gt;0,(M32/7)+4,0))</f>
        <v>0</v>
      </c>
    </row>
    <row r="33" spans="1:23" x14ac:dyDescent="0.25">
      <c r="A33" s="238"/>
      <c r="B33" s="131" t="s">
        <v>61</v>
      </c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123"/>
      <c r="P33" s="211" t="str">
        <f t="shared" si="5"/>
        <v/>
      </c>
      <c r="Q33" s="127" t="s">
        <v>61</v>
      </c>
      <c r="R33" s="125">
        <f t="shared" si="1"/>
        <v>0</v>
      </c>
      <c r="S33" s="114">
        <f t="shared" ref="S33" si="24">SUM(IFERROR(F33/($AB$4*(((SUM(R33))*0.0118+200.02)/$AE$4)),"N/A"),IFERROR(G33/($AB$5*(((SUM(R33))*0.0159+64.972)/$AE$4)),"N/A"),IFERROR(J33/($AB$6*(((SUM(R33))*0.0129+335.34)/$AE$4)),"N/A"),IFERROR(K33/($AB$7*(((SUM(R33))*0.007+480)/$AE$4)),"N/A"))</f>
        <v>0</v>
      </c>
      <c r="T33" s="107">
        <f t="shared" ref="T33" si="25">IF(SUM(IFERROR(C33/($AB$8*(((SUM(R33))*0.0093+66.448)/$AE$5)),"N/A"),IFERROR(D33/($AB$8*(((SUM(R33))*0.0093+66.448)/$AE$5)),"N/A"),IFERROR((E33/($AB$8*$AE$15))*1.5,"N/A"),IFERROR(H33/($AB$9*(((SUM(R33))*0.0093+66.448)/$AE$5)),"N/A"),IFERROR(I33/($AB$10*(((SUM(R33))*0.0093+66.448)/$AE$5)),"N/A"),IFERROR(SUM(L33:M33)/($AB$11*IF(SUM(L33:M33)&lt;=2500,((R33*0.00714+51.16)/$AE$5),IF(SUM(L33:M33)&lt;=3600,((R33*0.02636+5.04)/$AE$5),((R33*0.0093+66.448)/$AE$5)))),"N/A"),IFERROR(N33/($AB$12*(((SUM(R33))*0.0093+66.448)/$AE$5)),"N/A"))&gt;IF(M33&lt;&gt;0,(M33/7)+4,0),SUM(IFERROR(C33/($AB$8*(((SUM(R33))*0.0093+66.448)/$AE$5)),"N/A"),IFERROR(D33/($AB$8*(((SUM(R33))*0.0093+66.448)/$AE$5)),"N/A"),IFERROR((E33/($AB$8*$AE$15))*1.5,"N/A"),IFERROR(H33/($AB$9*(((SUM(R33))*0.0093+66.448)/$AE$5)),"N/A"),IFERROR(I33/($AB$10*(((SUM(R33))*0.0093+66.448)/$AE$5)),"N/A"),IFERROR(SUM(L33:M33)/($AB$11*IF(SUM(L33:M33)&lt;=2500,((R33*0.00714+51.16)/$AE$5),IF(SUM(L33:M33)&lt;=3600,((R33*0.02636+5.04)/$AE$5),((R33*0.0093+66.448)/$AE$5)))),"N/A"),IFERROR(N33/($AB$12*(((SUM(R33))*0.0093+66.448)/$AE$5)),"N/A")),IF(M33&lt;&gt;0,(M33/7)+4,0))</f>
        <v>0</v>
      </c>
      <c r="U33" s="107">
        <f t="shared" ref="U33" si="26">IF(SUM(IFERROR(C33/($AB$13*(((SUM(R33))*0.0093+66.448)/$AE$6)),"N/A"),IFERROR(D33/($AB$13*(((SUM(R33))*0.0093+66.448)/$AE$6)),"N/A"),IFERROR((E33/($AB$13*$AE$16))*1.5,"N/A"),IFERROR(H33/($AB$14*(((SUM(R33))*0.0093+66.448)/$AE$6)),"N/A"),IFERROR(I33/($AB$15*(((SUM(R33))*0.0093+66.448)/$AE$6)),"N/A"),IFERROR(SUM(L33:M33)/($AB$16*IF(SUM(L33:M33)&lt;=2500,((R33*0.00714+51.16)/$AE$6),IF(SUM(L33:M33)&lt;=3600,((R33*0.02636+5.04)/$AE$6),((R33*0.0093+66.448)/$AE$6)))),"N/A"),IFERROR(N33/($AB$17*(((SUM(R33))*0.0093+66.448)/$AE$6)),"N/A"))&gt;IF(M33&lt;&gt;0,(M33/7)+4,0),SUM(IFERROR(C33/($AB$13*(((SUM(R33))*0.0093+66.448)/$AE$6)),"N/A"),IFERROR(D33/($AB$13*(((SUM(R33))*0.0093+66.448)/$AE$6)),"N/A"),IFERROR((E33/($AB$13*$AE$16))*1.5,"N/A"),IFERROR(H33/($AB$14*(((SUM(R33))*0.0093+66.448)/$AE$6)),"N/A"),IFERROR(I33/($AB$15*(((SUM(R33))*0.0093+66.448)/$AE$6)),"N/A"),IFERROR(SUM(L33:M33)/($AB$16*IF(SUM(L33:M33)&lt;=2500,((R33*0.00714+51.16)/$AE$6),IF(SUM(L33:M33)&lt;=3600,((R33*0.02636+5.04)/$AE$6),((R33*0.0093+66.448)/$AE$6)))),"N/A"),IFERROR(N33/($AB$17*(((SUM(R33))*0.0093+66.448)/$AE$6)),"N/A")),IF(M33&lt;&gt;0,(M33/7)+4,0))</f>
        <v>0</v>
      </c>
      <c r="V33" s="107">
        <f>IF(SUM(IFERROR(C33/($AB$18*(((SUM(R33))*0.0093+66.448)/$AE$7)),"N/A"),IFERROR(D33/($AB$18*(((SUM(R33))*0.0093+66.448)/$AE$7)),"N/A"),IFERROR((E33/($AB$18*$AE$17))*1.5,"N/A"),IFERROR(H33/($AB$19*(((SUM(R33))*0.0093+66.448)/$AE$7)),"N/A"),IFERROR(I33/($AB$20*(((SUM(R33))*0.0093+66.448)/$AE$7)),"N/A"),IFERROR(SUM(L33:M33)/($AB$21*IF(SUM(L33:M33)&lt;=2500,((R33*0.00714+51.16)/$AE$7),IF(SUM(L33:M33)&lt;=3600,((R33*0.02636+5.04)/$AE$7),((R33*0.0093+66.448)/$AE$7)))),"N/A"),IFERROR(N33/($AB$22*(((SUM(R33))*0.0093+66.448)/$AE$7)),"N/A"))&gt;IF(M33&lt;&gt;0,(M33/7)+4,0),SUM(IFERROR(C33/($AB$18*(((SUM(R33))*0.0093+66.448)/$AE$7)),"N/A"),IFERROR(D33/($AB$18*(((SUM(R33))*0.0093+66.448)/$AE$7)),"N/A"),IFERROR((E33/($AB$18*$AE$17))*1.5,"N/A"),IFERROR(H33/($AB$19*(((SUM(R33))*0.0093+66.448)/$AE$7)),"N/A"),IFERROR(I33/($AB$20*(((SUM(R33))*0.0093+66.448)/$AE$7)),"N/A"),IFERROR(SUM(L33:M33)/($AB$21*IF(SUM(L33:M33)&lt;=2500,((R33*0.00714+51.16)/$AE$7),IF(SUM(L33:M33)&lt;=3600,((R33*0.02636+5.04)/$AE$7),((R33*0.0093+66.448)/$AE$7)))),"N/A"),IFERROR(N33/($AB$22*(((SUM(R33))*0.0093+66.448)/$AE$7)),"N/A")),IF(M33&lt;&gt;0,(M33/7)+4,0))</f>
        <v>0</v>
      </c>
      <c r="W33" s="108"/>
    </row>
    <row r="34" spans="1:23" ht="15.75" thickBot="1" x14ac:dyDescent="0.3">
      <c r="A34" s="239"/>
      <c r="B34" s="132" t="s">
        <v>62</v>
      </c>
      <c r="C34" s="99"/>
      <c r="D34" s="100"/>
      <c r="E34" s="122"/>
      <c r="F34" s="122"/>
      <c r="G34" s="122"/>
      <c r="H34" s="100"/>
      <c r="I34" s="100"/>
      <c r="J34" s="122"/>
      <c r="K34" s="122"/>
      <c r="L34" s="100"/>
      <c r="M34" s="100"/>
      <c r="N34" s="100"/>
      <c r="O34" s="101"/>
      <c r="P34" s="212" t="str">
        <f t="shared" si="5"/>
        <v/>
      </c>
      <c r="Q34" s="128" t="s">
        <v>62</v>
      </c>
      <c r="R34" s="125">
        <f t="shared" si="1"/>
        <v>0</v>
      </c>
      <c r="S34" s="115"/>
      <c r="T34" s="110"/>
      <c r="U34" s="110"/>
      <c r="V34" s="110"/>
      <c r="W34" s="111">
        <f>IF(SUM(IFERROR(C34/(C34/(C34/300+23)),0),IFERROR(D34/(D34/(D34/300+9)),0),IFERROR(H34/($AB$24*(((SUM(R34))*0.0129+61.936)/$AE$8)),"N/A"),IFERROR(I34/($AB$25*(((SUM(R34))*0.0129+61.936)/$AE$8)),"N/A"),IFERROR(SUM(L34:M34)/($AB$26*IF(SUM(L34:M34)&lt;=1500,((R34*0.00889+48.33)/$AE$8),IF(SUM(L34:M34)&lt;=1800,((R34*0.0264+5.04)/$AE$8),((R34*0.0129+61.936)/$AE$8)))),"N/A"),IFERROR(N34/($AB$27*(((SUM(R34))*0.0129+61.936)/$AE$8)),"N/A"),IFERROR(O34/($AB$28*IF(O34&lt;=1500,((SUM(R34)*0.00889+48.33)/$AE$8),IF(O34&lt;=1800,((SUM(R34)*0.0264+5.04)/$AE$8),((SUM(R34)*0.0129+61.936)/$AE$8)))),"N/A"))&gt;IF(M34&lt;&gt;0,(M34/7)+4,0),SUM(IFERROR(C34/(C34/(C34/300+23)),0),IFERROR(D34/(D34/(D34/300+9)),0),IFERROR(H34/($AB$24*(((SUM(R34))*0.0129+61.936)/$AE$8)),"N/A"),IFERROR(I34/($AB$25*(((SUM(R34))*0.0129+61.936)/$AE$8)),"N/A"),IFERROR(SUM(L34:M34)/($AB$26*IF(SUM(L34:M34)&lt;=1500,((R34*0.00889+48.33)/$AE$8),IF(SUM(L34:M34)&lt;=1800,((R34*0.0264+5.04)/$AE$8),((R34*0.0129+61.936)/$AE$8)))),"N/A"),IFERROR(N34/($AB$27*(((SUM(R34))*0.0129+61.936)/$AE$8)),"N/A"),IFERROR(O34/($AB$28*IF(O34&lt;=1500,((SUM(R34)*0.00889+48.33)/$AE$8),IF(O34&lt;=1800,((SUM(R34)*0.0264+5.04)/$AE$8),((SUM(R34)*0.0129+61.936)/$AE$8)))),"N/A")),IF(M34&lt;&gt;0,(M34/7)+4,0))</f>
        <v>0</v>
      </c>
    </row>
    <row r="35" spans="1:23" x14ac:dyDescent="0.25">
      <c r="A35" s="255"/>
      <c r="B35" s="133" t="s">
        <v>61</v>
      </c>
      <c r="C35" s="102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23"/>
      <c r="P35" s="213" t="str">
        <f t="shared" si="5"/>
        <v/>
      </c>
      <c r="Q35" s="129" t="s">
        <v>61</v>
      </c>
      <c r="R35" s="125">
        <f t="shared" si="1"/>
        <v>0</v>
      </c>
      <c r="S35" s="114">
        <f t="shared" ref="S35" si="27">SUM(IFERROR(F35/($AB$4*(((SUM(R35))*0.0118+200.02)/$AE$4)),"N/A"),IFERROR(G35/($AB$5*(((SUM(R35))*0.0159+64.972)/$AE$4)),"N/A"),IFERROR(J35/($AB$6*(((SUM(R35))*0.0129+335.34)/$AE$4)),"N/A"),IFERROR(K35/($AB$7*(((SUM(R35))*0.007+480)/$AE$4)),"N/A"))</f>
        <v>0</v>
      </c>
      <c r="T35" s="107">
        <f t="shared" ref="T35" si="28">IF(SUM(IFERROR(C35/($AB$8*(((SUM(R35))*0.0093+66.448)/$AE$5)),"N/A"),IFERROR(D35/($AB$8*(((SUM(R35))*0.0093+66.448)/$AE$5)),"N/A"),IFERROR((E35/($AB$8*$AE$15))*1.5,"N/A"),IFERROR(H35/($AB$9*(((SUM(R35))*0.0093+66.448)/$AE$5)),"N/A"),IFERROR(I35/($AB$10*(((SUM(R35))*0.0093+66.448)/$AE$5)),"N/A"),IFERROR(SUM(L35:M35)/($AB$11*IF(SUM(L35:M35)&lt;=2500,((R35*0.00714+51.16)/$AE$5),IF(SUM(L35:M35)&lt;=3600,((R35*0.02636+5.04)/$AE$5),((R35*0.0093+66.448)/$AE$5)))),"N/A"),IFERROR(N35/($AB$12*(((SUM(R35))*0.0093+66.448)/$AE$5)),"N/A"))&gt;IF(M35&lt;&gt;0,(M35/7)+4,0),SUM(IFERROR(C35/($AB$8*(((SUM(R35))*0.0093+66.448)/$AE$5)),"N/A"),IFERROR(D35/($AB$8*(((SUM(R35))*0.0093+66.448)/$AE$5)),"N/A"),IFERROR((E35/($AB$8*$AE$15))*1.5,"N/A"),IFERROR(H35/($AB$9*(((SUM(R35))*0.0093+66.448)/$AE$5)),"N/A"),IFERROR(I35/($AB$10*(((SUM(R35))*0.0093+66.448)/$AE$5)),"N/A"),IFERROR(SUM(L35:M35)/($AB$11*IF(SUM(L35:M35)&lt;=2500,((R35*0.00714+51.16)/$AE$5),IF(SUM(L35:M35)&lt;=3600,((R35*0.02636+5.04)/$AE$5),((R35*0.0093+66.448)/$AE$5)))),"N/A"),IFERROR(N35/($AB$12*(((SUM(R35))*0.0093+66.448)/$AE$5)),"N/A")),IF(M35&lt;&gt;0,(M35/7)+4,0))</f>
        <v>0</v>
      </c>
      <c r="U35" s="107">
        <f t="shared" ref="U35" si="29">IF(SUM(IFERROR(C35/($AB$13*(((SUM(R35))*0.0093+66.448)/$AE$6)),"N/A"),IFERROR(D35/($AB$13*(((SUM(R35))*0.0093+66.448)/$AE$6)),"N/A"),IFERROR((E35/($AB$13*$AE$16))*1.5,"N/A"),IFERROR(H35/($AB$14*(((SUM(R35))*0.0093+66.448)/$AE$6)),"N/A"),IFERROR(I35/($AB$15*(((SUM(R35))*0.0093+66.448)/$AE$6)),"N/A"),IFERROR(SUM(L35:M35)/($AB$16*IF(SUM(L35:M35)&lt;=2500,((R35*0.00714+51.16)/$AE$6),IF(SUM(L35:M35)&lt;=3600,((R35*0.02636+5.04)/$AE$6),((R35*0.0093+66.448)/$AE$6)))),"N/A"),IFERROR(N35/($AB$17*(((SUM(R35))*0.0093+66.448)/$AE$6)),"N/A"))&gt;IF(M35&lt;&gt;0,(M35/7)+4,0),SUM(IFERROR(C35/($AB$13*(((SUM(R35))*0.0093+66.448)/$AE$6)),"N/A"),IFERROR(D35/($AB$13*(((SUM(R35))*0.0093+66.448)/$AE$6)),"N/A"),IFERROR((E35/($AB$13*$AE$16))*1.5,"N/A"),IFERROR(H35/($AB$14*(((SUM(R35))*0.0093+66.448)/$AE$6)),"N/A"),IFERROR(I35/($AB$15*(((SUM(R35))*0.0093+66.448)/$AE$6)),"N/A"),IFERROR(SUM(L35:M35)/($AB$16*IF(SUM(L35:M35)&lt;=2500,((R35*0.00714+51.16)/$AE$6),IF(SUM(L35:M35)&lt;=3600,((R35*0.02636+5.04)/$AE$6),((R35*0.0093+66.448)/$AE$6)))),"N/A"),IFERROR(N35/($AB$17*(((SUM(R35))*0.0093+66.448)/$AE$6)),"N/A")),IF(M35&lt;&gt;0,(M35/7)+4,0))</f>
        <v>0</v>
      </c>
      <c r="V35" s="107">
        <f>IF(SUM(IFERROR(C35/($AB$18*(((SUM(R35))*0.0093+66.448)/$AE$7)),"N/A"),IFERROR(D35/($AB$18*(((SUM(R35))*0.0093+66.448)/$AE$7)),"N/A"),IFERROR((E35/($AB$18*$AE$17))*1.5,"N/A"),IFERROR(H35/($AB$19*(((SUM(R35))*0.0093+66.448)/$AE$7)),"N/A"),IFERROR(I35/($AB$20*(((SUM(R35))*0.0093+66.448)/$AE$7)),"N/A"),IFERROR(SUM(L35:M35)/($AB$21*IF(SUM(L35:M35)&lt;=2500,((R35*0.00714+51.16)/$AE$7),IF(SUM(L35:M35)&lt;=3600,((R35*0.02636+5.04)/$AE$7),((R35*0.0093+66.448)/$AE$7)))),"N/A"),IFERROR(N35/($AB$22*(((SUM(R35))*0.0093+66.448)/$AE$7)),"N/A"))&gt;IF(M35&lt;&gt;0,(M35/7)+4,0),SUM(IFERROR(C35/($AB$18*(((SUM(R35))*0.0093+66.448)/$AE$7)),"N/A"),IFERROR(D35/($AB$18*(((SUM(R35))*0.0093+66.448)/$AE$7)),"N/A"),IFERROR((E35/($AB$18*$AE$17))*1.5,"N/A"),IFERROR(H35/($AB$19*(((SUM(R35))*0.0093+66.448)/$AE$7)),"N/A"),IFERROR(I35/($AB$20*(((SUM(R35))*0.0093+66.448)/$AE$7)),"N/A"),IFERROR(SUM(L35:M35)/($AB$21*IF(SUM(L35:M35)&lt;=2500,((R35*0.00714+51.16)/$AE$7),IF(SUM(L35:M35)&lt;=3600,((R35*0.02636+5.04)/$AE$7),((R35*0.0093+66.448)/$AE$7)))),"N/A"),IFERROR(N35/($AB$22*(((SUM(R35))*0.0093+66.448)/$AE$7)),"N/A")),IF(M35&lt;&gt;0,(M35/7)+4,0))</f>
        <v>0</v>
      </c>
      <c r="W35" s="108"/>
    </row>
    <row r="36" spans="1:23" ht="15.75" thickBot="1" x14ac:dyDescent="0.3">
      <c r="A36" s="256"/>
      <c r="B36" s="134" t="s">
        <v>62</v>
      </c>
      <c r="C36" s="90"/>
      <c r="D36" s="91"/>
      <c r="E36" s="122"/>
      <c r="F36" s="122"/>
      <c r="G36" s="122"/>
      <c r="H36" s="91"/>
      <c r="I36" s="91"/>
      <c r="J36" s="122"/>
      <c r="K36" s="122"/>
      <c r="L36" s="91"/>
      <c r="M36" s="91"/>
      <c r="N36" s="91"/>
      <c r="O36" s="92"/>
      <c r="P36" s="214" t="str">
        <f t="shared" si="5"/>
        <v/>
      </c>
      <c r="Q36" s="130" t="s">
        <v>62</v>
      </c>
      <c r="R36" s="125">
        <f t="shared" si="1"/>
        <v>0</v>
      </c>
      <c r="S36" s="115"/>
      <c r="T36" s="110"/>
      <c r="U36" s="110"/>
      <c r="V36" s="110"/>
      <c r="W36" s="111">
        <f>IF(SUM(IFERROR(C36/(C36/(C36/300+23)),0),IFERROR(D36/(D36/(D36/300+9)),0),IFERROR(H36/($AB$24*(((SUM(R36))*0.0129+61.936)/$AE$8)),"N/A"),IFERROR(I36/($AB$25*(((SUM(R36))*0.0129+61.936)/$AE$8)),"N/A"),IFERROR(SUM(L36:M36)/($AB$26*IF(SUM(L36:M36)&lt;=1500,((R36*0.00889+48.33)/$AE$8),IF(SUM(L36:M36)&lt;=1800,((R36*0.0264+5.04)/$AE$8),((R36*0.0129+61.936)/$AE$8)))),"N/A"),IFERROR(N36/($AB$27*(((SUM(R36))*0.0129+61.936)/$AE$8)),"N/A"),IFERROR(O36/($AB$28*IF(O36&lt;=1500,((SUM(R36)*0.00889+48.33)/$AE$8),IF(O36&lt;=1800,((SUM(R36)*0.0264+5.04)/$AE$8),((SUM(R36)*0.0129+61.936)/$AE$8)))),"N/A"))&gt;IF(M36&lt;&gt;0,(M36/7)+4,0),SUM(IFERROR(C36/(C36/(C36/300+23)),0),IFERROR(D36/(D36/(D36/300+9)),0),IFERROR(H36/($AB$24*(((SUM(R36))*0.0129+61.936)/$AE$8)),"N/A"),IFERROR(I36/($AB$25*(((SUM(R36))*0.0129+61.936)/$AE$8)),"N/A"),IFERROR(SUM(L36:M36)/($AB$26*IF(SUM(L36:M36)&lt;=1500,((R36*0.00889+48.33)/$AE$8),IF(SUM(L36:M36)&lt;=1800,((R36*0.0264+5.04)/$AE$8),((R36*0.0129+61.936)/$AE$8)))),"N/A"),IFERROR(N36/($AB$27*(((SUM(R36))*0.0129+61.936)/$AE$8)),"N/A"),IFERROR(O36/($AB$28*IF(O36&lt;=1500,((SUM(R36)*0.00889+48.33)/$AE$8),IF(O36&lt;=1800,((SUM(R36)*0.0264+5.04)/$AE$8),((SUM(R36)*0.0129+61.936)/$AE$8)))),"N/A")),IF(M36&lt;&gt;0,(M36/7)+4,0))</f>
        <v>0</v>
      </c>
    </row>
    <row r="37" spans="1:23" x14ac:dyDescent="0.25">
      <c r="A37" s="238"/>
      <c r="B37" s="131" t="s">
        <v>61</v>
      </c>
      <c r="C37" s="97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123"/>
      <c r="P37" s="211" t="str">
        <f t="shared" si="5"/>
        <v/>
      </c>
      <c r="Q37" s="127" t="s">
        <v>61</v>
      </c>
      <c r="R37" s="125">
        <f t="shared" si="1"/>
        <v>0</v>
      </c>
      <c r="S37" s="114">
        <f t="shared" ref="S37" si="30">SUM(IFERROR(F37/($AB$4*(((SUM(R37))*0.0118+200.02)/$AE$4)),"N/A"),IFERROR(G37/($AB$5*(((SUM(R37))*0.0159+64.972)/$AE$4)),"N/A"),IFERROR(J37/($AB$6*(((SUM(R37))*0.0129+335.34)/$AE$4)),"N/A"),IFERROR(K37/($AB$7*(((SUM(R37))*0.007+480)/$AE$4)),"N/A"))</f>
        <v>0</v>
      </c>
      <c r="T37" s="107">
        <f t="shared" ref="T37" si="31">IF(SUM(IFERROR(C37/($AB$8*(((SUM(R37))*0.0093+66.448)/$AE$5)),"N/A"),IFERROR(D37/($AB$8*(((SUM(R37))*0.0093+66.448)/$AE$5)),"N/A"),IFERROR((E37/($AB$8*$AE$15))*1.5,"N/A"),IFERROR(H37/($AB$9*(((SUM(R37))*0.0093+66.448)/$AE$5)),"N/A"),IFERROR(I37/($AB$10*(((SUM(R37))*0.0093+66.448)/$AE$5)),"N/A"),IFERROR(SUM(L37:M37)/($AB$11*IF(SUM(L37:M37)&lt;=2500,((R37*0.00714+51.16)/$AE$5),IF(SUM(L37:M37)&lt;=3600,((R37*0.02636+5.04)/$AE$5),((R37*0.0093+66.448)/$AE$5)))),"N/A"),IFERROR(N37/($AB$12*(((SUM(R37))*0.0093+66.448)/$AE$5)),"N/A"))&gt;IF(M37&lt;&gt;0,(M37/7)+4,0),SUM(IFERROR(C37/($AB$8*(((SUM(R37))*0.0093+66.448)/$AE$5)),"N/A"),IFERROR(D37/($AB$8*(((SUM(R37))*0.0093+66.448)/$AE$5)),"N/A"),IFERROR((E37/($AB$8*$AE$15))*1.5,"N/A"),IFERROR(H37/($AB$9*(((SUM(R37))*0.0093+66.448)/$AE$5)),"N/A"),IFERROR(I37/($AB$10*(((SUM(R37))*0.0093+66.448)/$AE$5)),"N/A"),IFERROR(SUM(L37:M37)/($AB$11*IF(SUM(L37:M37)&lt;=2500,((R37*0.00714+51.16)/$AE$5),IF(SUM(L37:M37)&lt;=3600,((R37*0.02636+5.04)/$AE$5),((R37*0.0093+66.448)/$AE$5)))),"N/A"),IFERROR(N37/($AB$12*(((SUM(R37))*0.0093+66.448)/$AE$5)),"N/A")),IF(M37&lt;&gt;0,(M37/7)+4,0))</f>
        <v>0</v>
      </c>
      <c r="U37" s="107">
        <f t="shared" ref="U37" si="32">IF(SUM(IFERROR(C37/($AB$13*(((SUM(R37))*0.0093+66.448)/$AE$6)),"N/A"),IFERROR(D37/($AB$13*(((SUM(R37))*0.0093+66.448)/$AE$6)),"N/A"),IFERROR((E37/($AB$13*$AE$16))*1.5,"N/A"),IFERROR(H37/($AB$14*(((SUM(R37))*0.0093+66.448)/$AE$6)),"N/A"),IFERROR(I37/($AB$15*(((SUM(R37))*0.0093+66.448)/$AE$6)),"N/A"),IFERROR(SUM(L37:M37)/($AB$16*IF(SUM(L37:M37)&lt;=2500,((R37*0.00714+51.16)/$AE$6),IF(SUM(L37:M37)&lt;=3600,((R37*0.02636+5.04)/$AE$6),((R37*0.0093+66.448)/$AE$6)))),"N/A"),IFERROR(N37/($AB$17*(((SUM(R37))*0.0093+66.448)/$AE$6)),"N/A"))&gt;IF(M37&lt;&gt;0,(M37/7)+4,0),SUM(IFERROR(C37/($AB$13*(((SUM(R37))*0.0093+66.448)/$AE$6)),"N/A"),IFERROR(D37/($AB$13*(((SUM(R37))*0.0093+66.448)/$AE$6)),"N/A"),IFERROR((E37/($AB$13*$AE$16))*1.5,"N/A"),IFERROR(H37/($AB$14*(((SUM(R37))*0.0093+66.448)/$AE$6)),"N/A"),IFERROR(I37/($AB$15*(((SUM(R37))*0.0093+66.448)/$AE$6)),"N/A"),IFERROR(SUM(L37:M37)/($AB$16*IF(SUM(L37:M37)&lt;=2500,((R37*0.00714+51.16)/$AE$6),IF(SUM(L37:M37)&lt;=3600,((R37*0.02636+5.04)/$AE$6),((R37*0.0093+66.448)/$AE$6)))),"N/A"),IFERROR(N37/($AB$17*(((SUM(R37))*0.0093+66.448)/$AE$6)),"N/A")),IF(M37&lt;&gt;0,(M37/7)+4,0))</f>
        <v>0</v>
      </c>
      <c r="V37" s="107">
        <f>IF(SUM(IFERROR(C37/($AB$18*(((SUM(R37))*0.0093+66.448)/$AE$7)),"N/A"),IFERROR(D37/($AB$18*(((SUM(R37))*0.0093+66.448)/$AE$7)),"N/A"),IFERROR((E37/($AB$18*$AE$17))*1.5,"N/A"),IFERROR(H37/($AB$19*(((SUM(R37))*0.0093+66.448)/$AE$7)),"N/A"),IFERROR(I37/($AB$20*(((SUM(R37))*0.0093+66.448)/$AE$7)),"N/A"),IFERROR(SUM(L37:M37)/($AB$21*IF(SUM(L37:M37)&lt;=2500,((R37*0.00714+51.16)/$AE$7),IF(SUM(L37:M37)&lt;=3600,((R37*0.02636+5.04)/$AE$7),((R37*0.0093+66.448)/$AE$7)))),"N/A"),IFERROR(N37/($AB$22*(((SUM(R37))*0.0093+66.448)/$AE$7)),"N/A"))&gt;IF(M37&lt;&gt;0,(M37/7)+4,0),SUM(IFERROR(C37/($AB$18*(((SUM(R37))*0.0093+66.448)/$AE$7)),"N/A"),IFERROR(D37/($AB$18*(((SUM(R37))*0.0093+66.448)/$AE$7)),"N/A"),IFERROR((E37/($AB$18*$AE$17))*1.5,"N/A"),IFERROR(H37/($AB$19*(((SUM(R37))*0.0093+66.448)/$AE$7)),"N/A"),IFERROR(I37/($AB$20*(((SUM(R37))*0.0093+66.448)/$AE$7)),"N/A"),IFERROR(SUM(L37:M37)/($AB$21*IF(SUM(L37:M37)&lt;=2500,((R37*0.00714+51.16)/$AE$7),IF(SUM(L37:M37)&lt;=3600,((R37*0.02636+5.04)/$AE$7),((R37*0.0093+66.448)/$AE$7)))),"N/A"),IFERROR(N37/($AB$22*(((SUM(R37))*0.0093+66.448)/$AE$7)),"N/A")),IF(M37&lt;&gt;0,(M37/7)+4,0))</f>
        <v>0</v>
      </c>
      <c r="W37" s="108"/>
    </row>
    <row r="38" spans="1:23" ht="15.75" thickBot="1" x14ac:dyDescent="0.3">
      <c r="A38" s="239"/>
      <c r="B38" s="132" t="s">
        <v>62</v>
      </c>
      <c r="C38" s="99"/>
      <c r="D38" s="100"/>
      <c r="E38" s="122"/>
      <c r="F38" s="122"/>
      <c r="G38" s="122"/>
      <c r="H38" s="100"/>
      <c r="I38" s="100"/>
      <c r="J38" s="122"/>
      <c r="K38" s="122"/>
      <c r="L38" s="100"/>
      <c r="M38" s="100"/>
      <c r="N38" s="100"/>
      <c r="O38" s="101"/>
      <c r="P38" s="212" t="str">
        <f t="shared" si="5"/>
        <v/>
      </c>
      <c r="Q38" s="128" t="s">
        <v>62</v>
      </c>
      <c r="R38" s="125">
        <f t="shared" si="1"/>
        <v>0</v>
      </c>
      <c r="S38" s="115"/>
      <c r="T38" s="110"/>
      <c r="U38" s="110"/>
      <c r="V38" s="110"/>
      <c r="W38" s="111">
        <f>IF(SUM(IFERROR(C38/(C38/(C38/300+23)),0),IFERROR(D38/(D38/(D38/300+9)),0),IFERROR(H38/($AB$24*(((SUM(R38))*0.0129+61.936)/$AE$8)),"N/A"),IFERROR(I38/($AB$25*(((SUM(R38))*0.0129+61.936)/$AE$8)),"N/A"),IFERROR(SUM(L38:M38)/($AB$26*IF(SUM(L38:M38)&lt;=1500,((R38*0.00889+48.33)/$AE$8),IF(SUM(L38:M38)&lt;=1800,((R38*0.0264+5.04)/$AE$8),((R38*0.0129+61.936)/$AE$8)))),"N/A"),IFERROR(N38/($AB$27*(((SUM(R38))*0.0129+61.936)/$AE$8)),"N/A"),IFERROR(O38/($AB$28*IF(O38&lt;=1500,((SUM(R38)*0.00889+48.33)/$AE$8),IF(O38&lt;=1800,((SUM(R38)*0.0264+5.04)/$AE$8),((SUM(R38)*0.0129+61.936)/$AE$8)))),"N/A"))&gt;IF(M38&lt;&gt;0,(M38/7)+4,0),SUM(IFERROR(C38/(C38/(C38/300+23)),0),IFERROR(D38/(D38/(D38/300+9)),0),IFERROR(H38/($AB$24*(((SUM(R38))*0.0129+61.936)/$AE$8)),"N/A"),IFERROR(I38/($AB$25*(((SUM(R38))*0.0129+61.936)/$AE$8)),"N/A"),IFERROR(SUM(L38:M38)/($AB$26*IF(SUM(L38:M38)&lt;=1500,((R38*0.00889+48.33)/$AE$8),IF(SUM(L38:M38)&lt;=1800,((R38*0.0264+5.04)/$AE$8),((R38*0.0129+61.936)/$AE$8)))),"N/A"),IFERROR(N38/($AB$27*(((SUM(R38))*0.0129+61.936)/$AE$8)),"N/A"),IFERROR(O38/($AB$28*IF(O38&lt;=1500,((SUM(R38)*0.00889+48.33)/$AE$8),IF(O38&lt;=1800,((SUM(R38)*0.0264+5.04)/$AE$8),((SUM(R38)*0.0129+61.936)/$AE$8)))),"N/A")),IF(M38&lt;&gt;0,(M38/7)+4,0))</f>
        <v>0</v>
      </c>
    </row>
    <row r="39" spans="1:23" x14ac:dyDescent="0.25">
      <c r="A39" s="255"/>
      <c r="B39" s="133" t="s">
        <v>61</v>
      </c>
      <c r="C39" s="102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23"/>
      <c r="P39" s="213" t="str">
        <f t="shared" si="5"/>
        <v/>
      </c>
      <c r="Q39" s="129" t="s">
        <v>61</v>
      </c>
      <c r="R39" s="125">
        <f t="shared" si="1"/>
        <v>0</v>
      </c>
      <c r="S39" s="114">
        <f t="shared" ref="S39" si="33">SUM(IFERROR(F39/($AB$4*(((SUM(R39))*0.0118+200.02)/$AE$4)),"N/A"),IFERROR(G39/($AB$5*(((SUM(R39))*0.0159+64.972)/$AE$4)),"N/A"),IFERROR(J39/($AB$6*(((SUM(R39))*0.0129+335.34)/$AE$4)),"N/A"),IFERROR(K39/($AB$7*(((SUM(R39))*0.007+480)/$AE$4)),"N/A"))</f>
        <v>0</v>
      </c>
      <c r="T39" s="107">
        <f t="shared" ref="T39" si="34">IF(SUM(IFERROR(C39/($AB$8*(((SUM(R39))*0.0093+66.448)/$AE$5)),"N/A"),IFERROR(D39/($AB$8*(((SUM(R39))*0.0093+66.448)/$AE$5)),"N/A"),IFERROR((E39/($AB$8*$AE$15))*1.5,"N/A"),IFERROR(H39/($AB$9*(((SUM(R39))*0.0093+66.448)/$AE$5)),"N/A"),IFERROR(I39/($AB$10*(((SUM(R39))*0.0093+66.448)/$AE$5)),"N/A"),IFERROR(SUM(L39:M39)/($AB$11*IF(SUM(L39:M39)&lt;=2500,((R39*0.00714+51.16)/$AE$5),IF(SUM(L39:M39)&lt;=3600,((R39*0.02636+5.04)/$AE$5),((R39*0.0093+66.448)/$AE$5)))),"N/A"),IFERROR(N39/($AB$12*(((SUM(R39))*0.0093+66.448)/$AE$5)),"N/A"))&gt;IF(M39&lt;&gt;0,(M39/7)+4,0),SUM(IFERROR(C39/($AB$8*(((SUM(R39))*0.0093+66.448)/$AE$5)),"N/A"),IFERROR(D39/($AB$8*(((SUM(R39))*0.0093+66.448)/$AE$5)),"N/A"),IFERROR((E39/($AB$8*$AE$15))*1.5,"N/A"),IFERROR(H39/($AB$9*(((SUM(R39))*0.0093+66.448)/$AE$5)),"N/A"),IFERROR(I39/($AB$10*(((SUM(R39))*0.0093+66.448)/$AE$5)),"N/A"),IFERROR(SUM(L39:M39)/($AB$11*IF(SUM(L39:M39)&lt;=2500,((R39*0.00714+51.16)/$AE$5),IF(SUM(L39:M39)&lt;=3600,((R39*0.02636+5.04)/$AE$5),((R39*0.0093+66.448)/$AE$5)))),"N/A"),IFERROR(N39/($AB$12*(((SUM(R39))*0.0093+66.448)/$AE$5)),"N/A")),IF(M39&lt;&gt;0,(M39/7)+4,0))</f>
        <v>0</v>
      </c>
      <c r="U39" s="107">
        <f t="shared" ref="U39" si="35">IF(SUM(IFERROR(C39/($AB$13*(((SUM(R39))*0.0093+66.448)/$AE$6)),"N/A"),IFERROR(D39/($AB$13*(((SUM(R39))*0.0093+66.448)/$AE$6)),"N/A"),IFERROR((E39/($AB$13*$AE$16))*1.5,"N/A"),IFERROR(H39/($AB$14*(((SUM(R39))*0.0093+66.448)/$AE$6)),"N/A"),IFERROR(I39/($AB$15*(((SUM(R39))*0.0093+66.448)/$AE$6)),"N/A"),IFERROR(SUM(L39:M39)/($AB$16*IF(SUM(L39:M39)&lt;=2500,((R39*0.00714+51.16)/$AE$6),IF(SUM(L39:M39)&lt;=3600,((R39*0.02636+5.04)/$AE$6),((R39*0.0093+66.448)/$AE$6)))),"N/A"),IFERROR(N39/($AB$17*(((SUM(R39))*0.0093+66.448)/$AE$6)),"N/A"))&gt;IF(M39&lt;&gt;0,(M39/7)+4,0),SUM(IFERROR(C39/($AB$13*(((SUM(R39))*0.0093+66.448)/$AE$6)),"N/A"),IFERROR(D39/($AB$13*(((SUM(R39))*0.0093+66.448)/$AE$6)),"N/A"),IFERROR((E39/($AB$13*$AE$16))*1.5,"N/A"),IFERROR(H39/($AB$14*(((SUM(R39))*0.0093+66.448)/$AE$6)),"N/A"),IFERROR(I39/($AB$15*(((SUM(R39))*0.0093+66.448)/$AE$6)),"N/A"),IFERROR(SUM(L39:M39)/($AB$16*IF(SUM(L39:M39)&lt;=2500,((R39*0.00714+51.16)/$AE$6),IF(SUM(L39:M39)&lt;=3600,((R39*0.02636+5.04)/$AE$6),((R39*0.0093+66.448)/$AE$6)))),"N/A"),IFERROR(N39/($AB$17*(((SUM(R39))*0.0093+66.448)/$AE$6)),"N/A")),IF(M39&lt;&gt;0,(M39/7)+4,0))</f>
        <v>0</v>
      </c>
      <c r="V39" s="107">
        <f>IF(SUM(IFERROR(C39/($AB$18*(((SUM(R39))*0.0093+66.448)/$AE$7)),"N/A"),IFERROR(D39/($AB$18*(((SUM(R39))*0.0093+66.448)/$AE$7)),"N/A"),IFERROR((E39/($AB$18*$AE$17))*1.5,"N/A"),IFERROR(H39/($AB$19*(((SUM(R39))*0.0093+66.448)/$AE$7)),"N/A"),IFERROR(I39/($AB$20*(((SUM(R39))*0.0093+66.448)/$AE$7)),"N/A"),IFERROR(SUM(L39:M39)/($AB$21*IF(SUM(L39:M39)&lt;=2500,((R39*0.00714+51.16)/$AE$7),IF(SUM(L39:M39)&lt;=3600,((R39*0.02636+5.04)/$AE$7),((R39*0.0093+66.448)/$AE$7)))),"N/A"),IFERROR(N39/($AB$22*(((SUM(R39))*0.0093+66.448)/$AE$7)),"N/A"))&gt;IF(M39&lt;&gt;0,(M39/7)+4,0),SUM(IFERROR(C39/($AB$18*(((SUM(R39))*0.0093+66.448)/$AE$7)),"N/A"),IFERROR(D39/($AB$18*(((SUM(R39))*0.0093+66.448)/$AE$7)),"N/A"),IFERROR((E39/($AB$18*$AE$17))*1.5,"N/A"),IFERROR(H39/($AB$19*(((SUM(R39))*0.0093+66.448)/$AE$7)),"N/A"),IFERROR(I39/($AB$20*(((SUM(R39))*0.0093+66.448)/$AE$7)),"N/A"),IFERROR(SUM(L39:M39)/($AB$21*IF(SUM(L39:M39)&lt;=2500,((R39*0.00714+51.16)/$AE$7),IF(SUM(L39:M39)&lt;=3600,((R39*0.02636+5.04)/$AE$7),((R39*0.0093+66.448)/$AE$7)))),"N/A"),IFERROR(N39/($AB$22*(((SUM(R39))*0.0093+66.448)/$AE$7)),"N/A")),IF(M39&lt;&gt;0,(M39/7)+4,0))</f>
        <v>0</v>
      </c>
      <c r="W39" s="108"/>
    </row>
    <row r="40" spans="1:23" ht="15.75" thickBot="1" x14ac:dyDescent="0.3">
      <c r="A40" s="256"/>
      <c r="B40" s="134" t="s">
        <v>62</v>
      </c>
      <c r="C40" s="90"/>
      <c r="D40" s="91"/>
      <c r="E40" s="122"/>
      <c r="F40" s="122"/>
      <c r="G40" s="122"/>
      <c r="H40" s="91"/>
      <c r="I40" s="91"/>
      <c r="J40" s="122"/>
      <c r="K40" s="122"/>
      <c r="L40" s="91"/>
      <c r="M40" s="91"/>
      <c r="N40" s="91"/>
      <c r="O40" s="92"/>
      <c r="P40" s="214" t="str">
        <f t="shared" si="5"/>
        <v/>
      </c>
      <c r="Q40" s="130" t="s">
        <v>62</v>
      </c>
      <c r="R40" s="125">
        <f t="shared" si="1"/>
        <v>0</v>
      </c>
      <c r="S40" s="115"/>
      <c r="T40" s="110"/>
      <c r="U40" s="110"/>
      <c r="V40" s="110"/>
      <c r="W40" s="111">
        <f>IF(SUM(IFERROR(C40/(C40/(C40/300+23)),0),IFERROR(D40/(D40/(D40/300+9)),0),IFERROR(H40/($AB$24*(((SUM(R40))*0.0129+61.936)/$AE$8)),"N/A"),IFERROR(I40/($AB$25*(((SUM(R40))*0.0129+61.936)/$AE$8)),"N/A"),IFERROR(SUM(L40:M40)/($AB$26*IF(SUM(L40:M40)&lt;=1500,((R40*0.00889+48.33)/$AE$8),IF(SUM(L40:M40)&lt;=1800,((R40*0.0264+5.04)/$AE$8),((R40*0.0129+61.936)/$AE$8)))),"N/A"),IFERROR(N40/($AB$27*(((SUM(R40))*0.0129+61.936)/$AE$8)),"N/A"),IFERROR(O40/($AB$28*IF(O40&lt;=1500,((SUM(R40)*0.00889+48.33)/$AE$8),IF(O40&lt;=1800,((SUM(R40)*0.0264+5.04)/$AE$8),((SUM(R40)*0.0129+61.936)/$AE$8)))),"N/A"))&gt;IF(M40&lt;&gt;0,(M40/7)+4,0),SUM(IFERROR(C40/(C40/(C40/300+23)),0),IFERROR(D40/(D40/(D40/300+9)),0),IFERROR(H40/($AB$24*(((SUM(R40))*0.0129+61.936)/$AE$8)),"N/A"),IFERROR(I40/($AB$25*(((SUM(R40))*0.0129+61.936)/$AE$8)),"N/A"),IFERROR(SUM(L40:M40)/($AB$26*IF(SUM(L40:M40)&lt;=1500,((R40*0.00889+48.33)/$AE$8),IF(SUM(L40:M40)&lt;=1800,((R40*0.0264+5.04)/$AE$8),((R40*0.0129+61.936)/$AE$8)))),"N/A"),IFERROR(N40/($AB$27*(((SUM(R40))*0.0129+61.936)/$AE$8)),"N/A"),IFERROR(O40/($AB$28*IF(O40&lt;=1500,((SUM(R40)*0.00889+48.33)/$AE$8),IF(O40&lt;=1800,((SUM(R40)*0.0264+5.04)/$AE$8),((SUM(R40)*0.0129+61.936)/$AE$8)))),"N/A")),IF(M40&lt;&gt;0,(M40/7)+4,0))</f>
        <v>0</v>
      </c>
    </row>
    <row r="41" spans="1:23" x14ac:dyDescent="0.25">
      <c r="A41" s="238"/>
      <c r="B41" s="131" t="s">
        <v>61</v>
      </c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123"/>
      <c r="P41" s="211" t="str">
        <f t="shared" si="5"/>
        <v/>
      </c>
      <c r="Q41" s="127" t="s">
        <v>61</v>
      </c>
      <c r="R41" s="125">
        <f t="shared" si="1"/>
        <v>0</v>
      </c>
      <c r="S41" s="114">
        <f t="shared" ref="S41" si="36">SUM(IFERROR(F41/($AB$4*(((SUM(R41))*0.0118+200.02)/$AE$4)),"N/A"),IFERROR(G41/($AB$5*(((SUM(R41))*0.0159+64.972)/$AE$4)),"N/A"),IFERROR(J41/($AB$6*(((SUM(R41))*0.0129+335.34)/$AE$4)),"N/A"),IFERROR(K41/($AB$7*(((SUM(R41))*0.007+480)/$AE$4)),"N/A"))</f>
        <v>0</v>
      </c>
      <c r="T41" s="107">
        <f t="shared" ref="T41" si="37">IF(SUM(IFERROR(C41/($AB$8*(((SUM(R41))*0.0093+66.448)/$AE$5)),"N/A"),IFERROR(D41/($AB$8*(((SUM(R41))*0.0093+66.448)/$AE$5)),"N/A"),IFERROR((E41/($AB$8*$AE$15))*1.5,"N/A"),IFERROR(H41/($AB$9*(((SUM(R41))*0.0093+66.448)/$AE$5)),"N/A"),IFERROR(I41/($AB$10*(((SUM(R41))*0.0093+66.448)/$AE$5)),"N/A"),IFERROR(SUM(L41:M41)/($AB$11*IF(SUM(L41:M41)&lt;=2500,((R41*0.00714+51.16)/$AE$5),IF(SUM(L41:M41)&lt;=3600,((R41*0.02636+5.04)/$AE$5),((R41*0.0093+66.448)/$AE$5)))),"N/A"),IFERROR(N41/($AB$12*(((SUM(R41))*0.0093+66.448)/$AE$5)),"N/A"))&gt;IF(M41&lt;&gt;0,(M41/7)+4,0),SUM(IFERROR(C41/($AB$8*(((SUM(R41))*0.0093+66.448)/$AE$5)),"N/A"),IFERROR(D41/($AB$8*(((SUM(R41))*0.0093+66.448)/$AE$5)),"N/A"),IFERROR((E41/($AB$8*$AE$15))*1.5,"N/A"),IFERROR(H41/($AB$9*(((SUM(R41))*0.0093+66.448)/$AE$5)),"N/A"),IFERROR(I41/($AB$10*(((SUM(R41))*0.0093+66.448)/$AE$5)),"N/A"),IFERROR(SUM(L41:M41)/($AB$11*IF(SUM(L41:M41)&lt;=2500,((R41*0.00714+51.16)/$AE$5),IF(SUM(L41:M41)&lt;=3600,((R41*0.02636+5.04)/$AE$5),((R41*0.0093+66.448)/$AE$5)))),"N/A"),IFERROR(N41/($AB$12*(((SUM(R41))*0.0093+66.448)/$AE$5)),"N/A")),IF(M41&lt;&gt;0,(M41/7)+4,0))</f>
        <v>0</v>
      </c>
      <c r="U41" s="107">
        <f t="shared" ref="U41" si="38">IF(SUM(IFERROR(C41/($AB$13*(((SUM(R41))*0.0093+66.448)/$AE$6)),"N/A"),IFERROR(D41/($AB$13*(((SUM(R41))*0.0093+66.448)/$AE$6)),"N/A"),IFERROR((E41/($AB$13*$AE$16))*1.5,"N/A"),IFERROR(H41/($AB$14*(((SUM(R41))*0.0093+66.448)/$AE$6)),"N/A"),IFERROR(I41/($AB$15*(((SUM(R41))*0.0093+66.448)/$AE$6)),"N/A"),IFERROR(SUM(L41:M41)/($AB$16*IF(SUM(L41:M41)&lt;=2500,((R41*0.00714+51.16)/$AE$6),IF(SUM(L41:M41)&lt;=3600,((R41*0.02636+5.04)/$AE$6),((R41*0.0093+66.448)/$AE$6)))),"N/A"),IFERROR(N41/($AB$17*(((SUM(R41))*0.0093+66.448)/$AE$6)),"N/A"))&gt;IF(M41&lt;&gt;0,(M41/7)+4,0),SUM(IFERROR(C41/($AB$13*(((SUM(R41))*0.0093+66.448)/$AE$6)),"N/A"),IFERROR(D41/($AB$13*(((SUM(R41))*0.0093+66.448)/$AE$6)),"N/A"),IFERROR((E41/($AB$13*$AE$16))*1.5,"N/A"),IFERROR(H41/($AB$14*(((SUM(R41))*0.0093+66.448)/$AE$6)),"N/A"),IFERROR(I41/($AB$15*(((SUM(R41))*0.0093+66.448)/$AE$6)),"N/A"),IFERROR(SUM(L41:M41)/($AB$16*IF(SUM(L41:M41)&lt;=2500,((R41*0.00714+51.16)/$AE$6),IF(SUM(L41:M41)&lt;=3600,((R41*0.02636+5.04)/$AE$6),((R41*0.0093+66.448)/$AE$6)))),"N/A"),IFERROR(N41/($AB$17*(((SUM(R41))*0.0093+66.448)/$AE$6)),"N/A")),IF(M41&lt;&gt;0,(M41/7)+4,0))</f>
        <v>0</v>
      </c>
      <c r="V41" s="107">
        <f>IF(SUM(IFERROR(C41/($AB$18*(((SUM(R41))*0.0093+66.448)/$AE$7)),"N/A"),IFERROR(D41/($AB$18*(((SUM(R41))*0.0093+66.448)/$AE$7)),"N/A"),IFERROR((E41/($AB$18*$AE$17))*1.5,"N/A"),IFERROR(H41/($AB$19*(((SUM(R41))*0.0093+66.448)/$AE$7)),"N/A"),IFERROR(I41/($AB$20*(((SUM(R41))*0.0093+66.448)/$AE$7)),"N/A"),IFERROR(SUM(L41:M41)/($AB$21*IF(SUM(L41:M41)&lt;=2500,((R41*0.00714+51.16)/$AE$7),IF(SUM(L41:M41)&lt;=3600,((R41*0.02636+5.04)/$AE$7),((R41*0.0093+66.448)/$AE$7)))),"N/A"),IFERROR(N41/($AB$22*(((SUM(R41))*0.0093+66.448)/$AE$7)),"N/A"))&gt;IF(M41&lt;&gt;0,(M41/7)+4,0),SUM(IFERROR(C41/($AB$18*(((SUM(R41))*0.0093+66.448)/$AE$7)),"N/A"),IFERROR(D41/($AB$18*(((SUM(R41))*0.0093+66.448)/$AE$7)),"N/A"),IFERROR((E41/($AB$18*$AE$17))*1.5,"N/A"),IFERROR(H41/($AB$19*(((SUM(R41))*0.0093+66.448)/$AE$7)),"N/A"),IFERROR(I41/($AB$20*(((SUM(R41))*0.0093+66.448)/$AE$7)),"N/A"),IFERROR(SUM(L41:M41)/($AB$21*IF(SUM(L41:M41)&lt;=2500,((R41*0.00714+51.16)/$AE$7),IF(SUM(L41:M41)&lt;=3600,((R41*0.02636+5.04)/$AE$7),((R41*0.0093+66.448)/$AE$7)))),"N/A"),IFERROR(N41/($AB$22*(((SUM(R41))*0.0093+66.448)/$AE$7)),"N/A")),IF(M41&lt;&gt;0,(M41/7)+4,0))</f>
        <v>0</v>
      </c>
      <c r="W41" s="108"/>
    </row>
    <row r="42" spans="1:23" ht="15.75" thickBot="1" x14ac:dyDescent="0.3">
      <c r="A42" s="239"/>
      <c r="B42" s="132" t="s">
        <v>62</v>
      </c>
      <c r="C42" s="99"/>
      <c r="D42" s="100"/>
      <c r="E42" s="122"/>
      <c r="F42" s="122"/>
      <c r="G42" s="122"/>
      <c r="H42" s="100"/>
      <c r="I42" s="100"/>
      <c r="J42" s="122"/>
      <c r="K42" s="122"/>
      <c r="L42" s="100"/>
      <c r="M42" s="100"/>
      <c r="N42" s="100"/>
      <c r="O42" s="101"/>
      <c r="P42" s="212" t="str">
        <f t="shared" si="5"/>
        <v/>
      </c>
      <c r="Q42" s="128" t="s">
        <v>62</v>
      </c>
      <c r="R42" s="125">
        <f t="shared" si="1"/>
        <v>0</v>
      </c>
      <c r="S42" s="115"/>
      <c r="T42" s="110"/>
      <c r="U42" s="110"/>
      <c r="V42" s="110"/>
      <c r="W42" s="111">
        <f>IF(SUM(IFERROR(C42/(C42/(C42/300+23)),0),IFERROR(D42/(D42/(D42/300+9)),0),IFERROR(H42/($AB$24*(((SUM(R42))*0.0129+61.936)/$AE$8)),"N/A"),IFERROR(I42/($AB$25*(((SUM(R42))*0.0129+61.936)/$AE$8)),"N/A"),IFERROR(SUM(L42:M42)/($AB$26*IF(SUM(L42:M42)&lt;=1500,((R42*0.00889+48.33)/$AE$8),IF(SUM(L42:M42)&lt;=1800,((R42*0.0264+5.04)/$AE$8),((R42*0.0129+61.936)/$AE$8)))),"N/A"),IFERROR(N42/($AB$27*(((SUM(R42))*0.0129+61.936)/$AE$8)),"N/A"),IFERROR(O42/($AB$28*IF(O42&lt;=1500,((SUM(R42)*0.00889+48.33)/$AE$8),IF(O42&lt;=1800,((SUM(R42)*0.0264+5.04)/$AE$8),((SUM(R42)*0.0129+61.936)/$AE$8)))),"N/A"))&gt;IF(M42&lt;&gt;0,(M42/7)+4,0),SUM(IFERROR(C42/(C42/(C42/300+23)),0),IFERROR(D42/(D42/(D42/300+9)),0),IFERROR(H42/($AB$24*(((SUM(R42))*0.0129+61.936)/$AE$8)),"N/A"),IFERROR(I42/($AB$25*(((SUM(R42))*0.0129+61.936)/$AE$8)),"N/A"),IFERROR(SUM(L42:M42)/($AB$26*IF(SUM(L42:M42)&lt;=1500,((R42*0.00889+48.33)/$AE$8),IF(SUM(L42:M42)&lt;=1800,((R42*0.0264+5.04)/$AE$8),((R42*0.0129+61.936)/$AE$8)))),"N/A"),IFERROR(N42/($AB$27*(((SUM(R42))*0.0129+61.936)/$AE$8)),"N/A"),IFERROR(O42/($AB$28*IF(O42&lt;=1500,((SUM(R42)*0.00889+48.33)/$AE$8),IF(O42&lt;=1800,((SUM(R42)*0.0264+5.04)/$AE$8),((SUM(R42)*0.0129+61.936)/$AE$8)))),"N/A")),IF(M42&lt;&gt;0,(M42/7)+4,0))</f>
        <v>0</v>
      </c>
    </row>
    <row r="43" spans="1:23" x14ac:dyDescent="0.25">
      <c r="A43" s="255"/>
      <c r="B43" s="133" t="s">
        <v>61</v>
      </c>
      <c r="C43" s="102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23"/>
      <c r="P43" s="213" t="str">
        <f t="shared" si="5"/>
        <v/>
      </c>
      <c r="Q43" s="129" t="s">
        <v>61</v>
      </c>
      <c r="R43" s="125">
        <f t="shared" si="1"/>
        <v>0</v>
      </c>
      <c r="S43" s="114">
        <f t="shared" ref="S43" si="39">SUM(IFERROR(F43/($AB$4*(((SUM(R43))*0.0118+200.02)/$AE$4)),"N/A"),IFERROR(G43/($AB$5*(((SUM(R43))*0.0159+64.972)/$AE$4)),"N/A"),IFERROR(J43/($AB$6*(((SUM(R43))*0.0129+335.34)/$AE$4)),"N/A"),IFERROR(K43/($AB$7*(((SUM(R43))*0.007+480)/$AE$4)),"N/A"))</f>
        <v>0</v>
      </c>
      <c r="T43" s="107">
        <f t="shared" ref="T43" si="40">IF(SUM(IFERROR(C43/($AB$8*(((SUM(R43))*0.0093+66.448)/$AE$5)),"N/A"),IFERROR(D43/($AB$8*(((SUM(R43))*0.0093+66.448)/$AE$5)),"N/A"),IFERROR((E43/($AB$8*$AE$15))*1.5,"N/A"),IFERROR(H43/($AB$9*(((SUM(R43))*0.0093+66.448)/$AE$5)),"N/A"),IFERROR(I43/($AB$10*(((SUM(R43))*0.0093+66.448)/$AE$5)),"N/A"),IFERROR(SUM(L43:M43)/($AB$11*IF(SUM(L43:M43)&lt;=2500,((R43*0.00714+51.16)/$AE$5),IF(SUM(L43:M43)&lt;=3600,((R43*0.02636+5.04)/$AE$5),((R43*0.0093+66.448)/$AE$5)))),"N/A"),IFERROR(N43/($AB$12*(((SUM(R43))*0.0093+66.448)/$AE$5)),"N/A"))&gt;IF(M43&lt;&gt;0,(M43/7)+4,0),SUM(IFERROR(C43/($AB$8*(((SUM(R43))*0.0093+66.448)/$AE$5)),"N/A"),IFERROR(D43/($AB$8*(((SUM(R43))*0.0093+66.448)/$AE$5)),"N/A"),IFERROR((E43/($AB$8*$AE$15))*1.5,"N/A"),IFERROR(H43/($AB$9*(((SUM(R43))*0.0093+66.448)/$AE$5)),"N/A"),IFERROR(I43/($AB$10*(((SUM(R43))*0.0093+66.448)/$AE$5)),"N/A"),IFERROR(SUM(L43:M43)/($AB$11*IF(SUM(L43:M43)&lt;=2500,((R43*0.00714+51.16)/$AE$5),IF(SUM(L43:M43)&lt;=3600,((R43*0.02636+5.04)/$AE$5),((R43*0.0093+66.448)/$AE$5)))),"N/A"),IFERROR(N43/($AB$12*(((SUM(R43))*0.0093+66.448)/$AE$5)),"N/A")),IF(M43&lt;&gt;0,(M43/7)+4,0))</f>
        <v>0</v>
      </c>
      <c r="U43" s="107">
        <f t="shared" ref="U43" si="41">IF(SUM(IFERROR(C43/($AB$13*(((SUM(R43))*0.0093+66.448)/$AE$6)),"N/A"),IFERROR(D43/($AB$13*(((SUM(R43))*0.0093+66.448)/$AE$6)),"N/A"),IFERROR((E43/($AB$13*$AE$16))*1.5,"N/A"),IFERROR(H43/($AB$14*(((SUM(R43))*0.0093+66.448)/$AE$6)),"N/A"),IFERROR(I43/($AB$15*(((SUM(R43))*0.0093+66.448)/$AE$6)),"N/A"),IFERROR(SUM(L43:M43)/($AB$16*IF(SUM(L43:M43)&lt;=2500,((R43*0.00714+51.16)/$AE$6),IF(SUM(L43:M43)&lt;=3600,((R43*0.02636+5.04)/$AE$6),((R43*0.0093+66.448)/$AE$6)))),"N/A"),IFERROR(N43/($AB$17*(((SUM(R43))*0.0093+66.448)/$AE$6)),"N/A"))&gt;IF(M43&lt;&gt;0,(M43/7)+4,0),SUM(IFERROR(C43/($AB$13*(((SUM(R43))*0.0093+66.448)/$AE$6)),"N/A"),IFERROR(D43/($AB$13*(((SUM(R43))*0.0093+66.448)/$AE$6)),"N/A"),IFERROR((E43/($AB$13*$AE$16))*1.5,"N/A"),IFERROR(H43/($AB$14*(((SUM(R43))*0.0093+66.448)/$AE$6)),"N/A"),IFERROR(I43/($AB$15*(((SUM(R43))*0.0093+66.448)/$AE$6)),"N/A"),IFERROR(SUM(L43:M43)/($AB$16*IF(SUM(L43:M43)&lt;=2500,((R43*0.00714+51.16)/$AE$6),IF(SUM(L43:M43)&lt;=3600,((R43*0.02636+5.04)/$AE$6),((R43*0.0093+66.448)/$AE$6)))),"N/A"),IFERROR(N43/($AB$17*(((SUM(R43))*0.0093+66.448)/$AE$6)),"N/A")),IF(M43&lt;&gt;0,(M43/7)+4,0))</f>
        <v>0</v>
      </c>
      <c r="V43" s="107">
        <f>IF(SUM(IFERROR(C43/($AB$18*(((SUM(R43))*0.0093+66.448)/$AE$7)),"N/A"),IFERROR(D43/($AB$18*(((SUM(R43))*0.0093+66.448)/$AE$7)),"N/A"),IFERROR((E43/($AB$18*$AE$17))*1.5,"N/A"),IFERROR(H43/($AB$19*(((SUM(R43))*0.0093+66.448)/$AE$7)),"N/A"),IFERROR(I43/($AB$20*(((SUM(R43))*0.0093+66.448)/$AE$7)),"N/A"),IFERROR(SUM(L43:M43)/($AB$21*IF(SUM(L43:M43)&lt;=2500,((R43*0.00714+51.16)/$AE$7),IF(SUM(L43:M43)&lt;=3600,((R43*0.02636+5.04)/$AE$7),((R43*0.0093+66.448)/$AE$7)))),"N/A"),IFERROR(N43/($AB$22*(((SUM(R43))*0.0093+66.448)/$AE$7)),"N/A"))&gt;IF(M43&lt;&gt;0,(M43/7)+4,0),SUM(IFERROR(C43/($AB$18*(((SUM(R43))*0.0093+66.448)/$AE$7)),"N/A"),IFERROR(D43/($AB$18*(((SUM(R43))*0.0093+66.448)/$AE$7)),"N/A"),IFERROR((E43/($AB$18*$AE$17))*1.5,"N/A"),IFERROR(H43/($AB$19*(((SUM(R43))*0.0093+66.448)/$AE$7)),"N/A"),IFERROR(I43/($AB$20*(((SUM(R43))*0.0093+66.448)/$AE$7)),"N/A"),IFERROR(SUM(L43:M43)/($AB$21*IF(SUM(L43:M43)&lt;=2500,((R43*0.00714+51.16)/$AE$7),IF(SUM(L43:M43)&lt;=3600,((R43*0.02636+5.04)/$AE$7),((R43*0.0093+66.448)/$AE$7)))),"N/A"),IFERROR(N43/($AB$22*(((SUM(R43))*0.0093+66.448)/$AE$7)),"N/A")),IF(M43&lt;&gt;0,(M43/7)+4,0))</f>
        <v>0</v>
      </c>
      <c r="W43" s="108"/>
    </row>
    <row r="44" spans="1:23" ht="15.75" thickBot="1" x14ac:dyDescent="0.3">
      <c r="A44" s="256"/>
      <c r="B44" s="134" t="s">
        <v>62</v>
      </c>
      <c r="C44" s="90"/>
      <c r="D44" s="91"/>
      <c r="E44" s="122"/>
      <c r="F44" s="122"/>
      <c r="G44" s="122"/>
      <c r="H44" s="91"/>
      <c r="I44" s="91"/>
      <c r="J44" s="122"/>
      <c r="K44" s="122"/>
      <c r="L44" s="91"/>
      <c r="M44" s="91"/>
      <c r="N44" s="91"/>
      <c r="O44" s="92"/>
      <c r="P44" s="214" t="str">
        <f t="shared" si="5"/>
        <v/>
      </c>
      <c r="Q44" s="130" t="s">
        <v>62</v>
      </c>
      <c r="R44" s="125">
        <f t="shared" si="1"/>
        <v>0</v>
      </c>
      <c r="S44" s="115"/>
      <c r="T44" s="110"/>
      <c r="U44" s="110"/>
      <c r="V44" s="110"/>
      <c r="W44" s="111">
        <f>IF(SUM(IFERROR(C44/(C44/(C44/300+23)),0),IFERROR(D44/(D44/(D44/300+9)),0),IFERROR(H44/($AB$24*(((SUM(R44))*0.0129+61.936)/$AE$8)),"N/A"),IFERROR(I44/($AB$25*(((SUM(R44))*0.0129+61.936)/$AE$8)),"N/A"),IFERROR(SUM(L44:M44)/($AB$26*IF(SUM(L44:M44)&lt;=1500,((R44*0.00889+48.33)/$AE$8),IF(SUM(L44:M44)&lt;=1800,((R44*0.0264+5.04)/$AE$8),((R44*0.0129+61.936)/$AE$8)))),"N/A"),IFERROR(N44/($AB$27*(((SUM(R44))*0.0129+61.936)/$AE$8)),"N/A"),IFERROR(O44/($AB$28*IF(O44&lt;=1500,((SUM(R44)*0.00889+48.33)/$AE$8),IF(O44&lt;=1800,((SUM(R44)*0.0264+5.04)/$AE$8),((SUM(R44)*0.0129+61.936)/$AE$8)))),"N/A"))&gt;IF(M44&lt;&gt;0,(M44/7)+4,0),SUM(IFERROR(C44/(C44/(C44/300+23)),0),IFERROR(D44/(D44/(D44/300+9)),0),IFERROR(H44/($AB$24*(((SUM(R44))*0.0129+61.936)/$AE$8)),"N/A"),IFERROR(I44/($AB$25*(((SUM(R44))*0.0129+61.936)/$AE$8)),"N/A"),IFERROR(SUM(L44:M44)/($AB$26*IF(SUM(L44:M44)&lt;=1500,((R44*0.00889+48.33)/$AE$8),IF(SUM(L44:M44)&lt;=1800,((R44*0.0264+5.04)/$AE$8),((R44*0.0129+61.936)/$AE$8)))),"N/A"),IFERROR(N44/($AB$27*(((SUM(R44))*0.0129+61.936)/$AE$8)),"N/A"),IFERROR(O44/($AB$28*IF(O44&lt;=1500,((SUM(R44)*0.00889+48.33)/$AE$8),IF(O44&lt;=1800,((SUM(R44)*0.0264+5.04)/$AE$8),((SUM(R44)*0.0129+61.936)/$AE$8)))),"N/A")),IF(M44&lt;&gt;0,(M44/7)+4,0))</f>
        <v>0</v>
      </c>
    </row>
    <row r="45" spans="1:23" x14ac:dyDescent="0.25">
      <c r="A45" s="238"/>
      <c r="B45" s="131" t="s">
        <v>61</v>
      </c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123"/>
      <c r="P45" s="211" t="str">
        <f t="shared" si="5"/>
        <v/>
      </c>
      <c r="Q45" s="127" t="s">
        <v>61</v>
      </c>
      <c r="R45" s="125">
        <f t="shared" si="1"/>
        <v>0</v>
      </c>
      <c r="S45" s="114">
        <f t="shared" ref="S45" si="42">SUM(IFERROR(F45/($AB$4*(((SUM(R45))*0.0118+200.02)/$AE$4)),"N/A"),IFERROR(G45/($AB$5*(((SUM(R45))*0.0159+64.972)/$AE$4)),"N/A"),IFERROR(J45/($AB$6*(((SUM(R45))*0.0129+335.34)/$AE$4)),"N/A"),IFERROR(K45/($AB$7*(((SUM(R45))*0.007+480)/$AE$4)),"N/A"))</f>
        <v>0</v>
      </c>
      <c r="T45" s="107">
        <f t="shared" ref="T45" si="43">IF(SUM(IFERROR(C45/($AB$8*(((SUM(R45))*0.0093+66.448)/$AE$5)),"N/A"),IFERROR(D45/($AB$8*(((SUM(R45))*0.0093+66.448)/$AE$5)),"N/A"),IFERROR((E45/($AB$8*$AE$15))*1.5,"N/A"),IFERROR(H45/($AB$9*(((SUM(R45))*0.0093+66.448)/$AE$5)),"N/A"),IFERROR(I45/($AB$10*(((SUM(R45))*0.0093+66.448)/$AE$5)),"N/A"),IFERROR(SUM(L45:M45)/($AB$11*IF(SUM(L45:M45)&lt;=2500,((R45*0.00714+51.16)/$AE$5),IF(SUM(L45:M45)&lt;=3600,((R45*0.02636+5.04)/$AE$5),((R45*0.0093+66.448)/$AE$5)))),"N/A"),IFERROR(N45/($AB$12*(((SUM(R45))*0.0093+66.448)/$AE$5)),"N/A"))&gt;IF(M45&lt;&gt;0,(M45/7)+4,0),SUM(IFERROR(C45/($AB$8*(((SUM(R45))*0.0093+66.448)/$AE$5)),"N/A"),IFERROR(D45/($AB$8*(((SUM(R45))*0.0093+66.448)/$AE$5)),"N/A"),IFERROR((E45/($AB$8*$AE$15))*1.5,"N/A"),IFERROR(H45/($AB$9*(((SUM(R45))*0.0093+66.448)/$AE$5)),"N/A"),IFERROR(I45/($AB$10*(((SUM(R45))*0.0093+66.448)/$AE$5)),"N/A"),IFERROR(SUM(L45:M45)/($AB$11*IF(SUM(L45:M45)&lt;=2500,((R45*0.00714+51.16)/$AE$5),IF(SUM(L45:M45)&lt;=3600,((R45*0.02636+5.04)/$AE$5),((R45*0.0093+66.448)/$AE$5)))),"N/A"),IFERROR(N45/($AB$12*(((SUM(R45))*0.0093+66.448)/$AE$5)),"N/A")),IF(M45&lt;&gt;0,(M45/7)+4,0))</f>
        <v>0</v>
      </c>
      <c r="U45" s="107">
        <f t="shared" ref="U45" si="44">IF(SUM(IFERROR(C45/($AB$13*(((SUM(R45))*0.0093+66.448)/$AE$6)),"N/A"),IFERROR(D45/($AB$13*(((SUM(R45))*0.0093+66.448)/$AE$6)),"N/A"),IFERROR((E45/($AB$13*$AE$16))*1.5,"N/A"),IFERROR(H45/($AB$14*(((SUM(R45))*0.0093+66.448)/$AE$6)),"N/A"),IFERROR(I45/($AB$15*(((SUM(R45))*0.0093+66.448)/$AE$6)),"N/A"),IFERROR(SUM(L45:M45)/($AB$16*IF(SUM(L45:M45)&lt;=2500,((R45*0.00714+51.16)/$AE$6),IF(SUM(L45:M45)&lt;=3600,((R45*0.02636+5.04)/$AE$6),((R45*0.0093+66.448)/$AE$6)))),"N/A"),IFERROR(N45/($AB$17*(((SUM(R45))*0.0093+66.448)/$AE$6)),"N/A"))&gt;IF(M45&lt;&gt;0,(M45/7)+4,0),SUM(IFERROR(C45/($AB$13*(((SUM(R45))*0.0093+66.448)/$AE$6)),"N/A"),IFERROR(D45/($AB$13*(((SUM(R45))*0.0093+66.448)/$AE$6)),"N/A"),IFERROR((E45/($AB$13*$AE$16))*1.5,"N/A"),IFERROR(H45/($AB$14*(((SUM(R45))*0.0093+66.448)/$AE$6)),"N/A"),IFERROR(I45/($AB$15*(((SUM(R45))*0.0093+66.448)/$AE$6)),"N/A"),IFERROR(SUM(L45:M45)/($AB$16*IF(SUM(L45:M45)&lt;=2500,((R45*0.00714+51.16)/$AE$6),IF(SUM(L45:M45)&lt;=3600,((R45*0.02636+5.04)/$AE$6),((R45*0.0093+66.448)/$AE$6)))),"N/A"),IFERROR(N45/($AB$17*(((SUM(R45))*0.0093+66.448)/$AE$6)),"N/A")),IF(M45&lt;&gt;0,(M45/7)+4,0))</f>
        <v>0</v>
      </c>
      <c r="V45" s="107">
        <f>IF(SUM(IFERROR(C45/($AB$18*(((SUM(R45))*0.0093+66.448)/$AE$7)),"N/A"),IFERROR(D45/($AB$18*(((SUM(R45))*0.0093+66.448)/$AE$7)),"N/A"),IFERROR((E45/($AB$18*$AE$17))*1.5,"N/A"),IFERROR(H45/($AB$19*(((SUM(R45))*0.0093+66.448)/$AE$7)),"N/A"),IFERROR(I45/($AB$20*(((SUM(R45))*0.0093+66.448)/$AE$7)),"N/A"),IFERROR(SUM(L45:M45)/($AB$21*IF(SUM(L45:M45)&lt;=2500,((R45*0.00714+51.16)/$AE$7),IF(SUM(L45:M45)&lt;=3600,((R45*0.02636+5.04)/$AE$7),((R45*0.0093+66.448)/$AE$7)))),"N/A"),IFERROR(N45/($AB$22*(((SUM(R45))*0.0093+66.448)/$AE$7)),"N/A"))&gt;IF(M45&lt;&gt;0,(M45/7)+4,0),SUM(IFERROR(C45/($AB$18*(((SUM(R45))*0.0093+66.448)/$AE$7)),"N/A"),IFERROR(D45/($AB$18*(((SUM(R45))*0.0093+66.448)/$AE$7)),"N/A"),IFERROR((E45/($AB$18*$AE$17))*1.5,"N/A"),IFERROR(H45/($AB$19*(((SUM(R45))*0.0093+66.448)/$AE$7)),"N/A"),IFERROR(I45/($AB$20*(((SUM(R45))*0.0093+66.448)/$AE$7)),"N/A"),IFERROR(SUM(L45:M45)/($AB$21*IF(SUM(L45:M45)&lt;=2500,((R45*0.00714+51.16)/$AE$7),IF(SUM(L45:M45)&lt;=3600,((R45*0.02636+5.04)/$AE$7),((R45*0.0093+66.448)/$AE$7)))),"N/A"),IFERROR(N45/($AB$22*(((SUM(R45))*0.0093+66.448)/$AE$7)),"N/A")),IF(M45&lt;&gt;0,(M45/7)+4,0))</f>
        <v>0</v>
      </c>
      <c r="W45" s="108"/>
    </row>
    <row r="46" spans="1:23" ht="15.75" thickBot="1" x14ac:dyDescent="0.3">
      <c r="A46" s="239"/>
      <c r="B46" s="132" t="s">
        <v>62</v>
      </c>
      <c r="C46" s="99"/>
      <c r="D46" s="100"/>
      <c r="E46" s="122"/>
      <c r="F46" s="122"/>
      <c r="G46" s="122"/>
      <c r="H46" s="100"/>
      <c r="I46" s="100"/>
      <c r="J46" s="122"/>
      <c r="K46" s="122"/>
      <c r="L46" s="100"/>
      <c r="M46" s="100"/>
      <c r="N46" s="100"/>
      <c r="O46" s="101"/>
      <c r="P46" s="212" t="str">
        <f t="shared" si="5"/>
        <v/>
      </c>
      <c r="Q46" s="128" t="s">
        <v>62</v>
      </c>
      <c r="R46" s="125">
        <f t="shared" si="1"/>
        <v>0</v>
      </c>
      <c r="S46" s="115"/>
      <c r="T46" s="110"/>
      <c r="U46" s="110"/>
      <c r="V46" s="110"/>
      <c r="W46" s="111">
        <f>IF(SUM(IFERROR(C46/(C46/(C46/300+23)),0),IFERROR(D46/(D46/(D46/300+9)),0),IFERROR(H46/($AB$24*(((SUM(R46))*0.0129+61.936)/$AE$8)),"N/A"),IFERROR(I46/($AB$25*(((SUM(R46))*0.0129+61.936)/$AE$8)),"N/A"),IFERROR(SUM(L46:M46)/($AB$26*IF(SUM(L46:M46)&lt;=1500,((R46*0.00889+48.33)/$AE$8),IF(SUM(L46:M46)&lt;=1800,((R46*0.0264+5.04)/$AE$8),((R46*0.0129+61.936)/$AE$8)))),"N/A"),IFERROR(N46/($AB$27*(((SUM(R46))*0.0129+61.936)/$AE$8)),"N/A"),IFERROR(O46/($AB$28*IF(O46&lt;=1500,((SUM(R46)*0.00889+48.33)/$AE$8),IF(O46&lt;=1800,((SUM(R46)*0.0264+5.04)/$AE$8),((SUM(R46)*0.0129+61.936)/$AE$8)))),"N/A"))&gt;IF(M46&lt;&gt;0,(M46/7)+4,0),SUM(IFERROR(C46/(C46/(C46/300+23)),0),IFERROR(D46/(D46/(D46/300+9)),0),IFERROR(H46/($AB$24*(((SUM(R46))*0.0129+61.936)/$AE$8)),"N/A"),IFERROR(I46/($AB$25*(((SUM(R46))*0.0129+61.936)/$AE$8)),"N/A"),IFERROR(SUM(L46:M46)/($AB$26*IF(SUM(L46:M46)&lt;=1500,((R46*0.00889+48.33)/$AE$8),IF(SUM(L46:M46)&lt;=1800,((R46*0.0264+5.04)/$AE$8),((R46*0.0129+61.936)/$AE$8)))),"N/A"),IFERROR(N46/($AB$27*(((SUM(R46))*0.0129+61.936)/$AE$8)),"N/A"),IFERROR(O46/($AB$28*IF(O46&lt;=1500,((SUM(R46)*0.00889+48.33)/$AE$8),IF(O46&lt;=1800,((SUM(R46)*0.0264+5.04)/$AE$8),((SUM(R46)*0.0129+61.936)/$AE$8)))),"N/A")),IF(M46&lt;&gt;0,(M46/7)+4,0))</f>
        <v>0</v>
      </c>
    </row>
    <row r="47" spans="1:23" x14ac:dyDescent="0.25">
      <c r="A47" s="255"/>
      <c r="B47" s="133" t="s">
        <v>61</v>
      </c>
      <c r="C47" s="102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23"/>
      <c r="P47" s="213" t="str">
        <f t="shared" si="5"/>
        <v/>
      </c>
      <c r="Q47" s="129" t="s">
        <v>61</v>
      </c>
      <c r="R47" s="125">
        <f t="shared" si="1"/>
        <v>0</v>
      </c>
      <c r="S47" s="114">
        <f t="shared" ref="S47" si="45">SUM(IFERROR(F47/($AB$4*(((SUM(R47))*0.0118+200.02)/$AE$4)),"N/A"),IFERROR(G47/($AB$5*(((SUM(R47))*0.0159+64.972)/$AE$4)),"N/A"),IFERROR(J47/($AB$6*(((SUM(R47))*0.0129+335.34)/$AE$4)),"N/A"),IFERROR(K47/($AB$7*(((SUM(R47))*0.007+480)/$AE$4)),"N/A"))</f>
        <v>0</v>
      </c>
      <c r="T47" s="107">
        <f t="shared" ref="T47" si="46">IF(SUM(IFERROR(C47/($AB$8*(((SUM(R47))*0.0093+66.448)/$AE$5)),"N/A"),IFERROR(D47/($AB$8*(((SUM(R47))*0.0093+66.448)/$AE$5)),"N/A"),IFERROR((E47/($AB$8*$AE$15))*1.5,"N/A"),IFERROR(H47/($AB$9*(((SUM(R47))*0.0093+66.448)/$AE$5)),"N/A"),IFERROR(I47/($AB$10*(((SUM(R47))*0.0093+66.448)/$AE$5)),"N/A"),IFERROR(SUM(L47:M47)/($AB$11*IF(SUM(L47:M47)&lt;=2500,((R47*0.00714+51.16)/$AE$5),IF(SUM(L47:M47)&lt;=3600,((R47*0.02636+5.04)/$AE$5),((R47*0.0093+66.448)/$AE$5)))),"N/A"),IFERROR(N47/($AB$12*(((SUM(R47))*0.0093+66.448)/$AE$5)),"N/A"))&gt;IF(M47&lt;&gt;0,(M47/7)+4,0),SUM(IFERROR(C47/($AB$8*(((SUM(R47))*0.0093+66.448)/$AE$5)),"N/A"),IFERROR(D47/($AB$8*(((SUM(R47))*0.0093+66.448)/$AE$5)),"N/A"),IFERROR((E47/($AB$8*$AE$15))*1.5,"N/A"),IFERROR(H47/($AB$9*(((SUM(R47))*0.0093+66.448)/$AE$5)),"N/A"),IFERROR(I47/($AB$10*(((SUM(R47))*0.0093+66.448)/$AE$5)),"N/A"),IFERROR(SUM(L47:M47)/($AB$11*IF(SUM(L47:M47)&lt;=2500,((R47*0.00714+51.16)/$AE$5),IF(SUM(L47:M47)&lt;=3600,((R47*0.02636+5.04)/$AE$5),((R47*0.0093+66.448)/$AE$5)))),"N/A"),IFERROR(N47/($AB$12*(((SUM(R47))*0.0093+66.448)/$AE$5)),"N/A")),IF(M47&lt;&gt;0,(M47/7)+4,0))</f>
        <v>0</v>
      </c>
      <c r="U47" s="107">
        <f t="shared" ref="U47" si="47">IF(SUM(IFERROR(C47/($AB$13*(((SUM(R47))*0.0093+66.448)/$AE$6)),"N/A"),IFERROR(D47/($AB$13*(((SUM(R47))*0.0093+66.448)/$AE$6)),"N/A"),IFERROR((E47/($AB$13*$AE$16))*1.5,"N/A"),IFERROR(H47/($AB$14*(((SUM(R47))*0.0093+66.448)/$AE$6)),"N/A"),IFERROR(I47/($AB$15*(((SUM(R47))*0.0093+66.448)/$AE$6)),"N/A"),IFERROR(SUM(L47:M47)/($AB$16*IF(SUM(L47:M47)&lt;=2500,((R47*0.00714+51.16)/$AE$6),IF(SUM(L47:M47)&lt;=3600,((R47*0.02636+5.04)/$AE$6),((R47*0.0093+66.448)/$AE$6)))),"N/A"),IFERROR(N47/($AB$17*(((SUM(R47))*0.0093+66.448)/$AE$6)),"N/A"))&gt;IF(M47&lt;&gt;0,(M47/7)+4,0),SUM(IFERROR(C47/($AB$13*(((SUM(R47))*0.0093+66.448)/$AE$6)),"N/A"),IFERROR(D47/($AB$13*(((SUM(R47))*0.0093+66.448)/$AE$6)),"N/A"),IFERROR((E47/($AB$13*$AE$16))*1.5,"N/A"),IFERROR(H47/($AB$14*(((SUM(R47))*0.0093+66.448)/$AE$6)),"N/A"),IFERROR(I47/($AB$15*(((SUM(R47))*0.0093+66.448)/$AE$6)),"N/A"),IFERROR(SUM(L47:M47)/($AB$16*IF(SUM(L47:M47)&lt;=2500,((R47*0.00714+51.16)/$AE$6),IF(SUM(L47:M47)&lt;=3600,((R47*0.02636+5.04)/$AE$6),((R47*0.0093+66.448)/$AE$6)))),"N/A"),IFERROR(N47/($AB$17*(((SUM(R47))*0.0093+66.448)/$AE$6)),"N/A")),IF(M47&lt;&gt;0,(M47/7)+4,0))</f>
        <v>0</v>
      </c>
      <c r="V47" s="107">
        <f>IF(SUM(IFERROR(C47/($AB$18*(((SUM(R47))*0.0093+66.448)/$AE$7)),"N/A"),IFERROR(D47/($AB$18*(((SUM(R47))*0.0093+66.448)/$AE$7)),"N/A"),IFERROR((E47/($AB$18*$AE$17))*1.5,"N/A"),IFERROR(H47/($AB$19*(((SUM(R47))*0.0093+66.448)/$AE$7)),"N/A"),IFERROR(I47/($AB$20*(((SUM(R47))*0.0093+66.448)/$AE$7)),"N/A"),IFERROR(SUM(L47:M47)/($AB$21*IF(SUM(L47:M47)&lt;=2500,((R47*0.00714+51.16)/$AE$7),IF(SUM(L47:M47)&lt;=3600,((R47*0.02636+5.04)/$AE$7),((R47*0.0093+66.448)/$AE$7)))),"N/A"),IFERROR(N47/($AB$22*(((SUM(R47))*0.0093+66.448)/$AE$7)),"N/A"))&gt;IF(M47&lt;&gt;0,(M47/7)+4,0),SUM(IFERROR(C47/($AB$18*(((SUM(R47))*0.0093+66.448)/$AE$7)),"N/A"),IFERROR(D47/($AB$18*(((SUM(R47))*0.0093+66.448)/$AE$7)),"N/A"),IFERROR((E47/($AB$18*$AE$17))*1.5,"N/A"),IFERROR(H47/($AB$19*(((SUM(R47))*0.0093+66.448)/$AE$7)),"N/A"),IFERROR(I47/($AB$20*(((SUM(R47))*0.0093+66.448)/$AE$7)),"N/A"),IFERROR(SUM(L47:M47)/($AB$21*IF(SUM(L47:M47)&lt;=2500,((R47*0.00714+51.16)/$AE$7),IF(SUM(L47:M47)&lt;=3600,((R47*0.02636+5.04)/$AE$7),((R47*0.0093+66.448)/$AE$7)))),"N/A"),IFERROR(N47/($AB$22*(((SUM(R47))*0.0093+66.448)/$AE$7)),"N/A")),IF(M47&lt;&gt;0,(M47/7)+4,0))</f>
        <v>0</v>
      </c>
      <c r="W47" s="108"/>
    </row>
    <row r="48" spans="1:23" ht="15.75" thickBot="1" x14ac:dyDescent="0.3">
      <c r="A48" s="256"/>
      <c r="B48" s="134" t="s">
        <v>62</v>
      </c>
      <c r="C48" s="90"/>
      <c r="D48" s="91"/>
      <c r="E48" s="122"/>
      <c r="F48" s="122"/>
      <c r="G48" s="122"/>
      <c r="H48" s="91"/>
      <c r="I48" s="91"/>
      <c r="J48" s="122"/>
      <c r="K48" s="122"/>
      <c r="L48" s="91"/>
      <c r="M48" s="91"/>
      <c r="N48" s="91"/>
      <c r="O48" s="92"/>
      <c r="P48" s="214" t="str">
        <f t="shared" si="5"/>
        <v/>
      </c>
      <c r="Q48" s="130" t="s">
        <v>62</v>
      </c>
      <c r="R48" s="125">
        <f t="shared" si="1"/>
        <v>0</v>
      </c>
      <c r="S48" s="115"/>
      <c r="T48" s="110"/>
      <c r="U48" s="110"/>
      <c r="V48" s="110"/>
      <c r="W48" s="111">
        <f t="shared" ref="W48" si="48">IF(SUM(IFERROR(C48/(C48/(C48/300+23)),0),IFERROR(D48/(D48/(D48/300+9)),0),IFERROR(H48/($AB$24*(((SUM(R48))*0.0129+61.936)/$AE$8)),"N/A"),IFERROR(I48/($AB$25*(((SUM(R48))*0.0129+61.936)/$AE$8)),"N/A"),IFERROR(SUM(L48:M48)/($AB$26*IF(SUM(L48:M48)&lt;=1500,((R48*0.00889+48.33)/$AE$8),IF(SUM(L48:M48)&lt;=1800,((R48*0.0264+5.04)/$AE$8),((R48*0.0129+61.936)/$AE$8)))),"N/A"),IFERROR(N48/($AB$27*(((SUM(R48))*0.0129+61.936)/$AE$8)),"N/A"),IFERROR(O48/($AB$28*IF(O48&lt;=1500,((SUM(R48)*0.00889+48.33)/$AE$8),IF(O48&lt;=1800,((SUM(R48)*0.0264+5.04)/$AE$8),((SUM(R48)*0.0129+61.936)/$AE$8)))),"N/A"))&gt;IF(M48&lt;&gt;0,(M48/7)+4,0),SUM(IFERROR(C48/(C48/(C48/300+23)),0),IFERROR(D48/(D48/(D48/300+9)),0),IFERROR(H48/($AB$24*(((SUM(R48))*0.0129+61.936)/$AE$8)),"N/A"),IFERROR(I48/($AB$25*(((SUM(R48))*0.0129+61.936)/$AE$8)),"N/A"),IFERROR(SUM(L48:M48)/($AB$26*IF(SUM(L48:M48)&lt;=1500,((R48*0.00889+48.33)/$AE$8),IF(SUM(L48:M48)&lt;=1800,((R48*0.0264+5.04)/$AE$8),((R48*0.0129+61.936)/$AE$8)))),"N/A"),IFERROR(N48/($AB$27*(((SUM(R48))*0.0129+61.936)/$AE$8)),"N/A"),IFERROR(O48/($AB$28*IF(O48&lt;=1500,((SUM(R48)*0.00889+48.33)/$AE$8),IF(O48&lt;=1800,((SUM(R48)*0.0264+5.04)/$AE$8),((SUM(R48)*0.0129+61.936)/$AE$8)))),"N/A")),IF(M48&lt;&gt;0,(M48/7)+4,0))</f>
        <v>0</v>
      </c>
    </row>
    <row r="49" spans="1:23" x14ac:dyDescent="0.25">
      <c r="A49" s="238"/>
      <c r="B49" s="131" t="s">
        <v>61</v>
      </c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123"/>
      <c r="P49" s="211" t="str">
        <f t="shared" si="5"/>
        <v/>
      </c>
      <c r="Q49" s="127" t="s">
        <v>61</v>
      </c>
      <c r="R49" s="125">
        <f t="shared" si="1"/>
        <v>0</v>
      </c>
      <c r="S49" s="114">
        <f t="shared" ref="S49" si="49">SUM(IFERROR(F49/($AB$4*(((SUM(R49))*0.0118+200.02)/$AE$4)),"N/A"),IFERROR(G49/($AB$5*(((SUM(R49))*0.0159+64.972)/$AE$4)),"N/A"),IFERROR(J49/($AB$6*(((SUM(R49))*0.0129+335.34)/$AE$4)),"N/A"),IFERROR(K49/($AB$7*(((SUM(R49))*0.007+480)/$AE$4)),"N/A"))</f>
        <v>0</v>
      </c>
      <c r="T49" s="107">
        <f t="shared" ref="T49" si="50">IF(SUM(IFERROR(C49/($AB$8*(((SUM(R49))*0.0093+66.448)/$AE$5)),"N/A"),IFERROR(D49/($AB$8*(((SUM(R49))*0.0093+66.448)/$AE$5)),"N/A"),IFERROR((E49/($AB$8*$AE$15))*1.5,"N/A"),IFERROR(H49/($AB$9*(((SUM(R49))*0.0093+66.448)/$AE$5)),"N/A"),IFERROR(I49/($AB$10*(((SUM(R49))*0.0093+66.448)/$AE$5)),"N/A"),IFERROR(SUM(L49:M49)/($AB$11*IF(SUM(L49:M49)&lt;=2500,((R49*0.00714+51.16)/$AE$5),IF(SUM(L49:M49)&lt;=3600,((R49*0.02636+5.04)/$AE$5),((R49*0.0093+66.448)/$AE$5)))),"N/A"),IFERROR(N49/($AB$12*(((SUM(R49))*0.0093+66.448)/$AE$5)),"N/A"))&gt;IF(M49&lt;&gt;0,(M49/7)+4,0),SUM(IFERROR(C49/($AB$8*(((SUM(R49))*0.0093+66.448)/$AE$5)),"N/A"),IFERROR(D49/($AB$8*(((SUM(R49))*0.0093+66.448)/$AE$5)),"N/A"),IFERROR((E49/($AB$8*$AE$15))*1.5,"N/A"),IFERROR(H49/($AB$9*(((SUM(R49))*0.0093+66.448)/$AE$5)),"N/A"),IFERROR(I49/($AB$10*(((SUM(R49))*0.0093+66.448)/$AE$5)),"N/A"),IFERROR(SUM(L49:M49)/($AB$11*IF(SUM(L49:M49)&lt;=2500,((R49*0.00714+51.16)/$AE$5),IF(SUM(L49:M49)&lt;=3600,((R49*0.02636+5.04)/$AE$5),((R49*0.0093+66.448)/$AE$5)))),"N/A"),IFERROR(N49/($AB$12*(((SUM(R49))*0.0093+66.448)/$AE$5)),"N/A")),IF(M49&lt;&gt;0,(M49/7)+4,0))</f>
        <v>0</v>
      </c>
      <c r="U49" s="107">
        <f t="shared" ref="U49" si="51">IF(SUM(IFERROR(C49/($AB$13*(((SUM(R49))*0.0093+66.448)/$AE$6)),"N/A"),IFERROR(D49/($AB$13*(((SUM(R49))*0.0093+66.448)/$AE$6)),"N/A"),IFERROR((E49/($AB$13*$AE$16))*1.5,"N/A"),IFERROR(H49/($AB$14*(((SUM(R49))*0.0093+66.448)/$AE$6)),"N/A"),IFERROR(I49/($AB$15*(((SUM(R49))*0.0093+66.448)/$AE$6)),"N/A"),IFERROR(SUM(L49:M49)/($AB$16*IF(SUM(L49:M49)&lt;=2500,((R49*0.00714+51.16)/$AE$6),IF(SUM(L49:M49)&lt;=3600,((R49*0.02636+5.04)/$AE$6),((R49*0.0093+66.448)/$AE$6)))),"N/A"),IFERROR(N49/($AB$17*(((SUM(R49))*0.0093+66.448)/$AE$6)),"N/A"))&gt;IF(M49&lt;&gt;0,(M49/7)+4,0),SUM(IFERROR(C49/($AB$13*(((SUM(R49))*0.0093+66.448)/$AE$6)),"N/A"),IFERROR(D49/($AB$13*(((SUM(R49))*0.0093+66.448)/$AE$6)),"N/A"),IFERROR((E49/($AB$13*$AE$16))*1.5,"N/A"),IFERROR(H49/($AB$14*(((SUM(R49))*0.0093+66.448)/$AE$6)),"N/A"),IFERROR(I49/($AB$15*(((SUM(R49))*0.0093+66.448)/$AE$6)),"N/A"),IFERROR(SUM(L49:M49)/($AB$16*IF(SUM(L49:M49)&lt;=2500,((R49*0.00714+51.16)/$AE$6),IF(SUM(L49:M49)&lt;=3600,((R49*0.02636+5.04)/$AE$6),((R49*0.0093+66.448)/$AE$6)))),"N/A"),IFERROR(N49/($AB$17*(((SUM(R49))*0.0093+66.448)/$AE$6)),"N/A")),IF(M49&lt;&gt;0,(M49/7)+4,0))</f>
        <v>0</v>
      </c>
      <c r="V49" s="107">
        <f>IF(SUM(IFERROR(C49/($AB$18*(((SUM(R49))*0.0093+66.448)/$AE$7)),"N/A"),IFERROR(D49/($AB$18*(((SUM(R49))*0.0093+66.448)/$AE$7)),"N/A"),IFERROR((E49/($AB$18*$AE$17))*1.5,"N/A"),IFERROR(H49/($AB$19*(((SUM(R49))*0.0093+66.448)/$AE$7)),"N/A"),IFERROR(I49/($AB$20*(((SUM(R49))*0.0093+66.448)/$AE$7)),"N/A"),IFERROR(SUM(L49:M49)/($AB$21*IF(SUM(L49:M49)&lt;=2500,((R49*0.00714+51.16)/$AE$7),IF(SUM(L49:M49)&lt;=3600,((R49*0.02636+5.04)/$AE$7),((R49*0.0093+66.448)/$AE$7)))),"N/A"),IFERROR(N49/($AB$22*(((SUM(R49))*0.0093+66.448)/$AE$7)),"N/A"))&gt;IF(M49&lt;&gt;0,(M49/7)+4,0),SUM(IFERROR(C49/($AB$18*(((SUM(R49))*0.0093+66.448)/$AE$7)),"N/A"),IFERROR(D49/($AB$18*(((SUM(R49))*0.0093+66.448)/$AE$7)),"N/A"),IFERROR((E49/($AB$18*$AE$17))*1.5,"N/A"),IFERROR(H49/($AB$19*(((SUM(R49))*0.0093+66.448)/$AE$7)),"N/A"),IFERROR(I49/($AB$20*(((SUM(R49))*0.0093+66.448)/$AE$7)),"N/A"),IFERROR(SUM(L49:M49)/($AB$21*IF(SUM(L49:M49)&lt;=2500,((R49*0.00714+51.16)/$AE$7),IF(SUM(L49:M49)&lt;=3600,((R49*0.02636+5.04)/$AE$7),((R49*0.0093+66.448)/$AE$7)))),"N/A"),IFERROR(N49/($AB$22*(((SUM(R49))*0.0093+66.448)/$AE$7)),"N/A")),IF(M49&lt;&gt;0,(M49/7)+4,0))</f>
        <v>0</v>
      </c>
      <c r="W49" s="108"/>
    </row>
    <row r="50" spans="1:23" ht="15.75" thickBot="1" x14ac:dyDescent="0.3">
      <c r="A50" s="239"/>
      <c r="B50" s="132" t="s">
        <v>62</v>
      </c>
      <c r="C50" s="99"/>
      <c r="D50" s="100"/>
      <c r="E50" s="122"/>
      <c r="F50" s="122"/>
      <c r="G50" s="122"/>
      <c r="H50" s="100"/>
      <c r="I50" s="100"/>
      <c r="J50" s="122"/>
      <c r="K50" s="122"/>
      <c r="L50" s="100"/>
      <c r="M50" s="100"/>
      <c r="N50" s="100"/>
      <c r="O50" s="101"/>
      <c r="P50" s="212" t="str">
        <f t="shared" si="5"/>
        <v/>
      </c>
      <c r="Q50" s="128" t="s">
        <v>62</v>
      </c>
      <c r="R50" s="125">
        <f t="shared" si="1"/>
        <v>0</v>
      </c>
      <c r="S50" s="115"/>
      <c r="T50" s="110"/>
      <c r="U50" s="110"/>
      <c r="V50" s="110"/>
      <c r="W50" s="111">
        <f t="shared" ref="W50" si="52">IF(SUM(IFERROR(C50/(C50/(C50/300+23)),0),IFERROR(D50/(D50/(D50/300+9)),0),IFERROR(H50/($AB$24*(((SUM(R50))*0.0129+61.936)/$AE$8)),"N/A"),IFERROR(I50/($AB$25*(((SUM(R50))*0.0129+61.936)/$AE$8)),"N/A"),IFERROR(SUM(L50:M50)/($AB$26*IF(SUM(L50:M50)&lt;=1500,((R50*0.00889+48.33)/$AE$8),IF(SUM(L50:M50)&lt;=1800,((R50*0.0264+5.04)/$AE$8),((R50*0.0129+61.936)/$AE$8)))),"N/A"),IFERROR(N50/($AB$27*(((SUM(R50))*0.0129+61.936)/$AE$8)),"N/A"),IFERROR(O50/($AB$28*IF(O50&lt;=1500,((SUM(R50)*0.00889+48.33)/$AE$8),IF(O50&lt;=1800,((SUM(R50)*0.0264+5.04)/$AE$8),((SUM(R50)*0.0129+61.936)/$AE$8)))),"N/A"))&gt;IF(M50&lt;&gt;0,(M50/7)+4,0),SUM(IFERROR(C50/(C50/(C50/300+23)),0),IFERROR(D50/(D50/(D50/300+9)),0),IFERROR(H50/($AB$24*(((SUM(R50))*0.0129+61.936)/$AE$8)),"N/A"),IFERROR(I50/($AB$25*(((SUM(R50))*0.0129+61.936)/$AE$8)),"N/A"),IFERROR(SUM(L50:M50)/($AB$26*IF(SUM(L50:M50)&lt;=1500,((R50*0.00889+48.33)/$AE$8),IF(SUM(L50:M50)&lt;=1800,((R50*0.0264+5.04)/$AE$8),((R50*0.0129+61.936)/$AE$8)))),"N/A"),IFERROR(N50/($AB$27*(((SUM(R50))*0.0129+61.936)/$AE$8)),"N/A"),IFERROR(O50/($AB$28*IF(O50&lt;=1500,((SUM(R50)*0.00889+48.33)/$AE$8),IF(O50&lt;=1800,((SUM(R50)*0.0264+5.04)/$AE$8),((SUM(R50)*0.0129+61.936)/$AE$8)))),"N/A")),IF(M50&lt;&gt;0,(M50/7)+4,0))</f>
        <v>0</v>
      </c>
    </row>
    <row r="51" spans="1:23" x14ac:dyDescent="0.25">
      <c r="A51" s="255"/>
      <c r="B51" s="133" t="s">
        <v>61</v>
      </c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23"/>
      <c r="P51" s="213" t="str">
        <f t="shared" si="5"/>
        <v/>
      </c>
      <c r="Q51" s="129" t="s">
        <v>61</v>
      </c>
      <c r="R51" s="125">
        <f t="shared" si="1"/>
        <v>0</v>
      </c>
      <c r="S51" s="114">
        <f t="shared" ref="S51" si="53">SUM(IFERROR(F51/($AB$4*(((SUM(R51))*0.0118+200.02)/$AE$4)),"N/A"),IFERROR(G51/($AB$5*(((SUM(R51))*0.0159+64.972)/$AE$4)),"N/A"),IFERROR(J51/($AB$6*(((SUM(R51))*0.0129+335.34)/$AE$4)),"N/A"),IFERROR(K51/($AB$7*(((SUM(R51))*0.007+480)/$AE$4)),"N/A"))</f>
        <v>0</v>
      </c>
      <c r="T51" s="107">
        <f t="shared" ref="T51" si="54">IF(SUM(IFERROR(C51/($AB$8*(((SUM(R51))*0.0093+66.448)/$AE$5)),"N/A"),IFERROR(D51/($AB$8*(((SUM(R51))*0.0093+66.448)/$AE$5)),"N/A"),IFERROR((E51/($AB$8*$AE$15))*1.5,"N/A"),IFERROR(H51/($AB$9*(((SUM(R51))*0.0093+66.448)/$AE$5)),"N/A"),IFERROR(I51/($AB$10*(((SUM(R51))*0.0093+66.448)/$AE$5)),"N/A"),IFERROR(SUM(L51:M51)/($AB$11*IF(SUM(L51:M51)&lt;=2500,((R51*0.00714+51.16)/$AE$5),IF(SUM(L51:M51)&lt;=3600,((R51*0.02636+5.04)/$AE$5),((R51*0.0093+66.448)/$AE$5)))),"N/A"),IFERROR(N51/($AB$12*(((SUM(R51))*0.0093+66.448)/$AE$5)),"N/A"))&gt;IF(M51&lt;&gt;0,(M51/7)+4,0),SUM(IFERROR(C51/($AB$8*(((SUM(R51))*0.0093+66.448)/$AE$5)),"N/A"),IFERROR(D51/($AB$8*(((SUM(R51))*0.0093+66.448)/$AE$5)),"N/A"),IFERROR((E51/($AB$8*$AE$15))*1.5,"N/A"),IFERROR(H51/($AB$9*(((SUM(R51))*0.0093+66.448)/$AE$5)),"N/A"),IFERROR(I51/($AB$10*(((SUM(R51))*0.0093+66.448)/$AE$5)),"N/A"),IFERROR(SUM(L51:M51)/($AB$11*IF(SUM(L51:M51)&lt;=2500,((R51*0.00714+51.16)/$AE$5),IF(SUM(L51:M51)&lt;=3600,((R51*0.02636+5.04)/$AE$5),((R51*0.0093+66.448)/$AE$5)))),"N/A"),IFERROR(N51/($AB$12*(((SUM(R51))*0.0093+66.448)/$AE$5)),"N/A")),IF(M51&lt;&gt;0,(M51/7)+4,0))</f>
        <v>0</v>
      </c>
      <c r="U51" s="107">
        <f t="shared" ref="U51" si="55">IF(SUM(IFERROR(C51/($AB$13*(((SUM(R51))*0.0093+66.448)/$AE$6)),"N/A"),IFERROR(D51/($AB$13*(((SUM(R51))*0.0093+66.448)/$AE$6)),"N/A"),IFERROR((E51/($AB$13*$AE$16))*1.5,"N/A"),IFERROR(H51/($AB$14*(((SUM(R51))*0.0093+66.448)/$AE$6)),"N/A"),IFERROR(I51/($AB$15*(((SUM(R51))*0.0093+66.448)/$AE$6)),"N/A"),IFERROR(SUM(L51:M51)/($AB$16*IF(SUM(L51:M51)&lt;=2500,((R51*0.00714+51.16)/$AE$6),IF(SUM(L51:M51)&lt;=3600,((R51*0.02636+5.04)/$AE$6),((R51*0.0093+66.448)/$AE$6)))),"N/A"),IFERROR(N51/($AB$17*(((SUM(R51))*0.0093+66.448)/$AE$6)),"N/A"))&gt;IF(M51&lt;&gt;0,(M51/7)+4,0),SUM(IFERROR(C51/($AB$13*(((SUM(R51))*0.0093+66.448)/$AE$6)),"N/A"),IFERROR(D51/($AB$13*(((SUM(R51))*0.0093+66.448)/$AE$6)),"N/A"),IFERROR((E51/($AB$13*$AE$16))*1.5,"N/A"),IFERROR(H51/($AB$14*(((SUM(R51))*0.0093+66.448)/$AE$6)),"N/A"),IFERROR(I51/($AB$15*(((SUM(R51))*0.0093+66.448)/$AE$6)),"N/A"),IFERROR(SUM(L51:M51)/($AB$16*IF(SUM(L51:M51)&lt;=2500,((R51*0.00714+51.16)/$AE$6),IF(SUM(L51:M51)&lt;=3600,((R51*0.02636+5.04)/$AE$6),((R51*0.0093+66.448)/$AE$6)))),"N/A"),IFERROR(N51/($AB$17*(((SUM(R51))*0.0093+66.448)/$AE$6)),"N/A")),IF(M51&lt;&gt;0,(M51/7)+4,0))</f>
        <v>0</v>
      </c>
      <c r="V51" s="107">
        <f>IF(SUM(IFERROR(C51/($AB$18*(((SUM(R51))*0.0093+66.448)/$AE$7)),"N/A"),IFERROR(D51/($AB$18*(((SUM(R51))*0.0093+66.448)/$AE$7)),"N/A"),IFERROR((E51/($AB$18*$AE$17))*1.5,"N/A"),IFERROR(H51/($AB$19*(((SUM(R51))*0.0093+66.448)/$AE$7)),"N/A"),IFERROR(I51/($AB$20*(((SUM(R51))*0.0093+66.448)/$AE$7)),"N/A"),IFERROR(SUM(L51:M51)/($AB$21*IF(SUM(L51:M51)&lt;=2500,((R51*0.00714+51.16)/$AE$7),IF(SUM(L51:M51)&lt;=3600,((R51*0.02636+5.04)/$AE$7),((R51*0.0093+66.448)/$AE$7)))),"N/A"),IFERROR(N51/($AB$22*(((SUM(R51))*0.0093+66.448)/$AE$7)),"N/A"))&gt;IF(M51&lt;&gt;0,(M51/7)+4,0),SUM(IFERROR(C51/($AB$18*(((SUM(R51))*0.0093+66.448)/$AE$7)),"N/A"),IFERROR(D51/($AB$18*(((SUM(R51))*0.0093+66.448)/$AE$7)),"N/A"),IFERROR((E51/($AB$18*$AE$17))*1.5,"N/A"),IFERROR(H51/($AB$19*(((SUM(R51))*0.0093+66.448)/$AE$7)),"N/A"),IFERROR(I51/($AB$20*(((SUM(R51))*0.0093+66.448)/$AE$7)),"N/A"),IFERROR(SUM(L51:M51)/($AB$21*IF(SUM(L51:M51)&lt;=2500,((R51*0.00714+51.16)/$AE$7),IF(SUM(L51:M51)&lt;=3600,((R51*0.02636+5.04)/$AE$7),((R51*0.0093+66.448)/$AE$7)))),"N/A"),IFERROR(N51/($AB$22*(((SUM(R51))*0.0093+66.448)/$AE$7)),"N/A")),IF(M51&lt;&gt;0,(M51/7)+4,0))</f>
        <v>0</v>
      </c>
      <c r="W51" s="108"/>
    </row>
    <row r="52" spans="1:23" ht="15.75" thickBot="1" x14ac:dyDescent="0.3">
      <c r="A52" s="256"/>
      <c r="B52" s="134" t="s">
        <v>62</v>
      </c>
      <c r="C52" s="90"/>
      <c r="D52" s="91"/>
      <c r="E52" s="122"/>
      <c r="F52" s="122"/>
      <c r="G52" s="122"/>
      <c r="H52" s="91"/>
      <c r="I52" s="91"/>
      <c r="J52" s="122"/>
      <c r="K52" s="122"/>
      <c r="L52" s="91"/>
      <c r="M52" s="91"/>
      <c r="N52" s="91"/>
      <c r="O52" s="92"/>
      <c r="P52" s="214" t="str">
        <f t="shared" si="5"/>
        <v/>
      </c>
      <c r="Q52" s="130" t="s">
        <v>62</v>
      </c>
      <c r="R52" s="125">
        <f t="shared" si="1"/>
        <v>0</v>
      </c>
      <c r="S52" s="115"/>
      <c r="T52" s="110"/>
      <c r="U52" s="110"/>
      <c r="V52" s="110"/>
      <c r="W52" s="111">
        <f t="shared" ref="W52" si="56">IF(SUM(IFERROR(C52/(C52/(C52/300+23)),0),IFERROR(D52/(D52/(D52/300+9)),0),IFERROR(H52/($AB$24*(((SUM(R52))*0.0129+61.936)/$AE$8)),"N/A"),IFERROR(I52/($AB$25*(((SUM(R52))*0.0129+61.936)/$AE$8)),"N/A"),IFERROR(SUM(L52:M52)/($AB$26*IF(SUM(L52:M52)&lt;=1500,((R52*0.00889+48.33)/$AE$8),IF(SUM(L52:M52)&lt;=1800,((R52*0.0264+5.04)/$AE$8),((R52*0.0129+61.936)/$AE$8)))),"N/A"),IFERROR(N52/($AB$27*(((SUM(R52))*0.0129+61.936)/$AE$8)),"N/A"),IFERROR(O52/($AB$28*IF(O52&lt;=1500,((SUM(R52)*0.00889+48.33)/$AE$8),IF(O52&lt;=1800,((SUM(R52)*0.0264+5.04)/$AE$8),((SUM(R52)*0.0129+61.936)/$AE$8)))),"N/A"))&gt;IF(M52&lt;&gt;0,(M52/7)+4,0),SUM(IFERROR(C52/(C52/(C52/300+23)),0),IFERROR(D52/(D52/(D52/300+9)),0),IFERROR(H52/($AB$24*(((SUM(R52))*0.0129+61.936)/$AE$8)),"N/A"),IFERROR(I52/($AB$25*(((SUM(R52))*0.0129+61.936)/$AE$8)),"N/A"),IFERROR(SUM(L52:M52)/($AB$26*IF(SUM(L52:M52)&lt;=1500,((R52*0.00889+48.33)/$AE$8),IF(SUM(L52:M52)&lt;=1800,((R52*0.0264+5.04)/$AE$8),((R52*0.0129+61.936)/$AE$8)))),"N/A"),IFERROR(N52/($AB$27*(((SUM(R52))*0.0129+61.936)/$AE$8)),"N/A"),IFERROR(O52/($AB$28*IF(O52&lt;=1500,((SUM(R52)*0.00889+48.33)/$AE$8),IF(O52&lt;=1800,((SUM(R52)*0.0264+5.04)/$AE$8),((SUM(R52)*0.0129+61.936)/$AE$8)))),"N/A")),IF(M52&lt;&gt;0,(M52/7)+4,0))</f>
        <v>0</v>
      </c>
    </row>
    <row r="53" spans="1:23" x14ac:dyDescent="0.25">
      <c r="A53" s="238"/>
      <c r="B53" s="131" t="s">
        <v>61</v>
      </c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123"/>
      <c r="P53" s="211" t="str">
        <f t="shared" si="5"/>
        <v/>
      </c>
      <c r="Q53" s="127" t="s">
        <v>61</v>
      </c>
      <c r="R53" s="125">
        <f t="shared" si="1"/>
        <v>0</v>
      </c>
      <c r="S53" s="114">
        <f t="shared" ref="S53" si="57">SUM(IFERROR(F53/($AB$4*(((SUM(R53))*0.0118+200.02)/$AE$4)),"N/A"),IFERROR(G53/($AB$5*(((SUM(R53))*0.0159+64.972)/$AE$4)),"N/A"),IFERROR(J53/($AB$6*(((SUM(R53))*0.0129+335.34)/$AE$4)),"N/A"),IFERROR(K53/($AB$7*(((SUM(R53))*0.007+480)/$AE$4)),"N/A"))</f>
        <v>0</v>
      </c>
      <c r="T53" s="107">
        <f t="shared" ref="T53" si="58">IF(SUM(IFERROR(C53/($AB$8*(((SUM(R53))*0.0093+66.448)/$AE$5)),"N/A"),IFERROR(D53/($AB$8*(((SUM(R53))*0.0093+66.448)/$AE$5)),"N/A"),IFERROR((E53/($AB$8*$AE$15))*1.5,"N/A"),IFERROR(H53/($AB$9*(((SUM(R53))*0.0093+66.448)/$AE$5)),"N/A"),IFERROR(I53/($AB$10*(((SUM(R53))*0.0093+66.448)/$AE$5)),"N/A"),IFERROR(SUM(L53:M53)/($AB$11*IF(SUM(L53:M53)&lt;=2500,((R53*0.00714+51.16)/$AE$5),IF(SUM(L53:M53)&lt;=3600,((R53*0.02636+5.04)/$AE$5),((R53*0.0093+66.448)/$AE$5)))),"N/A"),IFERROR(N53/($AB$12*(((SUM(R53))*0.0093+66.448)/$AE$5)),"N/A"))&gt;IF(M53&lt;&gt;0,(M53/7)+4,0),SUM(IFERROR(C53/($AB$8*(((SUM(R53))*0.0093+66.448)/$AE$5)),"N/A"),IFERROR(D53/($AB$8*(((SUM(R53))*0.0093+66.448)/$AE$5)),"N/A"),IFERROR((E53/($AB$8*$AE$15))*1.5,"N/A"),IFERROR(H53/($AB$9*(((SUM(R53))*0.0093+66.448)/$AE$5)),"N/A"),IFERROR(I53/($AB$10*(((SUM(R53))*0.0093+66.448)/$AE$5)),"N/A"),IFERROR(SUM(L53:M53)/($AB$11*IF(SUM(L53:M53)&lt;=2500,((R53*0.00714+51.16)/$AE$5),IF(SUM(L53:M53)&lt;=3600,((R53*0.02636+5.04)/$AE$5),((R53*0.0093+66.448)/$AE$5)))),"N/A"),IFERROR(N53/($AB$12*(((SUM(R53))*0.0093+66.448)/$AE$5)),"N/A")),IF(M53&lt;&gt;0,(M53/7)+4,0))</f>
        <v>0</v>
      </c>
      <c r="U53" s="107">
        <f t="shared" ref="U53" si="59">IF(SUM(IFERROR(C53/($AB$13*(((SUM(R53))*0.0093+66.448)/$AE$6)),"N/A"),IFERROR(D53/($AB$13*(((SUM(R53))*0.0093+66.448)/$AE$6)),"N/A"),IFERROR((E53/($AB$13*$AE$16))*1.5,"N/A"),IFERROR(H53/($AB$14*(((SUM(R53))*0.0093+66.448)/$AE$6)),"N/A"),IFERROR(I53/($AB$15*(((SUM(R53))*0.0093+66.448)/$AE$6)),"N/A"),IFERROR(SUM(L53:M53)/($AB$16*IF(SUM(L53:M53)&lt;=2500,((R53*0.00714+51.16)/$AE$6),IF(SUM(L53:M53)&lt;=3600,((R53*0.02636+5.04)/$AE$6),((R53*0.0093+66.448)/$AE$6)))),"N/A"),IFERROR(N53/($AB$17*(((SUM(R53))*0.0093+66.448)/$AE$6)),"N/A"))&gt;IF(M53&lt;&gt;0,(M53/7)+4,0),SUM(IFERROR(C53/($AB$13*(((SUM(R53))*0.0093+66.448)/$AE$6)),"N/A"),IFERROR(D53/($AB$13*(((SUM(R53))*0.0093+66.448)/$AE$6)),"N/A"),IFERROR((E53/($AB$13*$AE$16))*1.5,"N/A"),IFERROR(H53/($AB$14*(((SUM(R53))*0.0093+66.448)/$AE$6)),"N/A"),IFERROR(I53/($AB$15*(((SUM(R53))*0.0093+66.448)/$AE$6)),"N/A"),IFERROR(SUM(L53:M53)/($AB$16*IF(SUM(L53:M53)&lt;=2500,((R53*0.00714+51.16)/$AE$6),IF(SUM(L53:M53)&lt;=3600,((R53*0.02636+5.04)/$AE$6),((R53*0.0093+66.448)/$AE$6)))),"N/A"),IFERROR(N53/($AB$17*(((SUM(R53))*0.0093+66.448)/$AE$6)),"N/A")),IF(M53&lt;&gt;0,(M53/7)+4,0))</f>
        <v>0</v>
      </c>
      <c r="V53" s="107">
        <f>IF(SUM(IFERROR(C53/($AB$18*(((SUM(R53))*0.0093+66.448)/$AE$7)),"N/A"),IFERROR(D53/($AB$18*(((SUM(R53))*0.0093+66.448)/$AE$7)),"N/A"),IFERROR((E53/($AB$18*$AE$17))*1.5,"N/A"),IFERROR(H53/($AB$19*(((SUM(R53))*0.0093+66.448)/$AE$7)),"N/A"),IFERROR(I53/($AB$20*(((SUM(R53))*0.0093+66.448)/$AE$7)),"N/A"),IFERROR(SUM(L53:M53)/($AB$21*IF(SUM(L53:M53)&lt;=2500,((R53*0.00714+51.16)/$AE$7),IF(SUM(L53:M53)&lt;=3600,((R53*0.02636+5.04)/$AE$7),((R53*0.0093+66.448)/$AE$7)))),"N/A"),IFERROR(N53/($AB$22*(((SUM(R53))*0.0093+66.448)/$AE$7)),"N/A"))&gt;IF(M53&lt;&gt;0,(M53/7)+4,0),SUM(IFERROR(C53/($AB$18*(((SUM(R53))*0.0093+66.448)/$AE$7)),"N/A"),IFERROR(D53/($AB$18*(((SUM(R53))*0.0093+66.448)/$AE$7)),"N/A"),IFERROR((E53/($AB$18*$AE$17))*1.5,"N/A"),IFERROR(H53/($AB$19*(((SUM(R53))*0.0093+66.448)/$AE$7)),"N/A"),IFERROR(I53/($AB$20*(((SUM(R53))*0.0093+66.448)/$AE$7)),"N/A"),IFERROR(SUM(L53:M53)/($AB$21*IF(SUM(L53:M53)&lt;=2500,((R53*0.00714+51.16)/$AE$7),IF(SUM(L53:M53)&lt;=3600,((R53*0.02636+5.04)/$AE$7),((R53*0.0093+66.448)/$AE$7)))),"N/A"),IFERROR(N53/($AB$22*(((SUM(R53))*0.0093+66.448)/$AE$7)),"N/A")),IF(M53&lt;&gt;0,(M53/7)+4,0))</f>
        <v>0</v>
      </c>
      <c r="W53" s="108"/>
    </row>
    <row r="54" spans="1:23" ht="15.75" thickBot="1" x14ac:dyDescent="0.3">
      <c r="A54" s="239"/>
      <c r="B54" s="132" t="s">
        <v>62</v>
      </c>
      <c r="C54" s="99"/>
      <c r="D54" s="100"/>
      <c r="E54" s="122"/>
      <c r="F54" s="122"/>
      <c r="G54" s="122"/>
      <c r="H54" s="100"/>
      <c r="I54" s="100"/>
      <c r="J54" s="122"/>
      <c r="K54" s="122"/>
      <c r="L54" s="100"/>
      <c r="M54" s="100"/>
      <c r="N54" s="100"/>
      <c r="O54" s="101"/>
      <c r="P54" s="212" t="str">
        <f t="shared" si="5"/>
        <v/>
      </c>
      <c r="Q54" s="128" t="s">
        <v>62</v>
      </c>
      <c r="R54" s="125">
        <f t="shared" si="1"/>
        <v>0</v>
      </c>
      <c r="S54" s="115"/>
      <c r="T54" s="110"/>
      <c r="U54" s="110"/>
      <c r="V54" s="110"/>
      <c r="W54" s="111">
        <f t="shared" ref="W54" si="60">IF(SUM(IFERROR(C54/(C54/(C54/300+23)),0),IFERROR(D54/(D54/(D54/300+9)),0),IFERROR(H54/($AB$24*(((SUM(R54))*0.0129+61.936)/$AE$8)),"N/A"),IFERROR(I54/($AB$25*(((SUM(R54))*0.0129+61.936)/$AE$8)),"N/A"),IFERROR(SUM(L54:M54)/($AB$26*IF(SUM(L54:M54)&lt;=1500,((R54*0.00889+48.33)/$AE$8),IF(SUM(L54:M54)&lt;=1800,((R54*0.0264+5.04)/$AE$8),((R54*0.0129+61.936)/$AE$8)))),"N/A"),IFERROR(N54/($AB$27*(((SUM(R54))*0.0129+61.936)/$AE$8)),"N/A"),IFERROR(O54/($AB$28*IF(O54&lt;=1500,((SUM(R54)*0.00889+48.33)/$AE$8),IF(O54&lt;=1800,((SUM(R54)*0.0264+5.04)/$AE$8),((SUM(R54)*0.0129+61.936)/$AE$8)))),"N/A"))&gt;IF(M54&lt;&gt;0,(M54/7)+4,0),SUM(IFERROR(C54/(C54/(C54/300+23)),0),IFERROR(D54/(D54/(D54/300+9)),0),IFERROR(H54/($AB$24*(((SUM(R54))*0.0129+61.936)/$AE$8)),"N/A"),IFERROR(I54/($AB$25*(((SUM(R54))*0.0129+61.936)/$AE$8)),"N/A"),IFERROR(SUM(L54:M54)/($AB$26*IF(SUM(L54:M54)&lt;=1500,((R54*0.00889+48.33)/$AE$8),IF(SUM(L54:M54)&lt;=1800,((R54*0.0264+5.04)/$AE$8),((R54*0.0129+61.936)/$AE$8)))),"N/A"),IFERROR(N54/($AB$27*(((SUM(R54))*0.0129+61.936)/$AE$8)),"N/A"),IFERROR(O54/($AB$28*IF(O54&lt;=1500,((SUM(R54)*0.00889+48.33)/$AE$8),IF(O54&lt;=1800,((SUM(R54)*0.0264+5.04)/$AE$8),((SUM(R54)*0.0129+61.936)/$AE$8)))),"N/A")),IF(M54&lt;&gt;0,(M54/7)+4,0))</f>
        <v>0</v>
      </c>
    </row>
    <row r="55" spans="1:23" x14ac:dyDescent="0.25">
      <c r="A55" s="255"/>
      <c r="B55" s="133" t="s">
        <v>61</v>
      </c>
      <c r="C55" s="10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23"/>
      <c r="P55" s="213" t="str">
        <f t="shared" si="5"/>
        <v/>
      </c>
      <c r="Q55" s="129" t="s">
        <v>61</v>
      </c>
      <c r="R55" s="125">
        <f t="shared" si="1"/>
        <v>0</v>
      </c>
      <c r="S55" s="114">
        <f t="shared" ref="S55" si="61">SUM(IFERROR(F55/($AB$4*(((SUM(R55))*0.0118+200.02)/$AE$4)),"N/A"),IFERROR(G55/($AB$5*(((SUM(R55))*0.0159+64.972)/$AE$4)),"N/A"),IFERROR(J55/($AB$6*(((SUM(R55))*0.0129+335.34)/$AE$4)),"N/A"),IFERROR(K55/($AB$7*(((SUM(R55))*0.007+480)/$AE$4)),"N/A"))</f>
        <v>0</v>
      </c>
      <c r="T55" s="107">
        <f t="shared" ref="T55" si="62">IF(SUM(IFERROR(C55/($AB$8*(((SUM(R55))*0.0093+66.448)/$AE$5)),"N/A"),IFERROR(D55/($AB$8*(((SUM(R55))*0.0093+66.448)/$AE$5)),"N/A"),IFERROR((E55/($AB$8*$AE$15))*1.5,"N/A"),IFERROR(H55/($AB$9*(((SUM(R55))*0.0093+66.448)/$AE$5)),"N/A"),IFERROR(I55/($AB$10*(((SUM(R55))*0.0093+66.448)/$AE$5)),"N/A"),IFERROR(SUM(L55:M55)/($AB$11*IF(SUM(L55:M55)&lt;=2500,((R55*0.00714+51.16)/$AE$5),IF(SUM(L55:M55)&lt;=3600,((R55*0.02636+5.04)/$AE$5),((R55*0.0093+66.448)/$AE$5)))),"N/A"),IFERROR(N55/($AB$12*(((SUM(R55))*0.0093+66.448)/$AE$5)),"N/A"))&gt;IF(M55&lt;&gt;0,(M55/7)+4,0),SUM(IFERROR(C55/($AB$8*(((SUM(R55))*0.0093+66.448)/$AE$5)),"N/A"),IFERROR(D55/($AB$8*(((SUM(R55))*0.0093+66.448)/$AE$5)),"N/A"),IFERROR((E55/($AB$8*$AE$15))*1.5,"N/A"),IFERROR(H55/($AB$9*(((SUM(R55))*0.0093+66.448)/$AE$5)),"N/A"),IFERROR(I55/($AB$10*(((SUM(R55))*0.0093+66.448)/$AE$5)),"N/A"),IFERROR(SUM(L55:M55)/($AB$11*IF(SUM(L55:M55)&lt;=2500,((R55*0.00714+51.16)/$AE$5),IF(SUM(L55:M55)&lt;=3600,((R55*0.02636+5.04)/$AE$5),((R55*0.0093+66.448)/$AE$5)))),"N/A"),IFERROR(N55/($AB$12*(((SUM(R55))*0.0093+66.448)/$AE$5)),"N/A")),IF(M55&lt;&gt;0,(M55/7)+4,0))</f>
        <v>0</v>
      </c>
      <c r="U55" s="107">
        <f t="shared" ref="U55" si="63">IF(SUM(IFERROR(C55/($AB$13*(((SUM(R55))*0.0093+66.448)/$AE$6)),"N/A"),IFERROR(D55/($AB$13*(((SUM(R55))*0.0093+66.448)/$AE$6)),"N/A"),IFERROR((E55/($AB$13*$AE$16))*1.5,"N/A"),IFERROR(H55/($AB$14*(((SUM(R55))*0.0093+66.448)/$AE$6)),"N/A"),IFERROR(I55/($AB$15*(((SUM(R55))*0.0093+66.448)/$AE$6)),"N/A"),IFERROR(SUM(L55:M55)/($AB$16*IF(SUM(L55:M55)&lt;=2500,((R55*0.00714+51.16)/$AE$6),IF(SUM(L55:M55)&lt;=3600,((R55*0.02636+5.04)/$AE$6),((R55*0.0093+66.448)/$AE$6)))),"N/A"),IFERROR(N55/($AB$17*(((SUM(R55))*0.0093+66.448)/$AE$6)),"N/A"))&gt;IF(M55&lt;&gt;0,(M55/7)+4,0),SUM(IFERROR(C55/($AB$13*(((SUM(R55))*0.0093+66.448)/$AE$6)),"N/A"),IFERROR(D55/($AB$13*(((SUM(R55))*0.0093+66.448)/$AE$6)),"N/A"),IFERROR((E55/($AB$13*$AE$16))*1.5,"N/A"),IFERROR(H55/($AB$14*(((SUM(R55))*0.0093+66.448)/$AE$6)),"N/A"),IFERROR(I55/($AB$15*(((SUM(R55))*0.0093+66.448)/$AE$6)),"N/A"),IFERROR(SUM(L55:M55)/($AB$16*IF(SUM(L55:M55)&lt;=2500,((R55*0.00714+51.16)/$AE$6),IF(SUM(L55:M55)&lt;=3600,((R55*0.02636+5.04)/$AE$6),((R55*0.0093+66.448)/$AE$6)))),"N/A"),IFERROR(N55/($AB$17*(((SUM(R55))*0.0093+66.448)/$AE$6)),"N/A")),IF(M55&lt;&gt;0,(M55/7)+4,0))</f>
        <v>0</v>
      </c>
      <c r="V55" s="107">
        <f>IF(SUM(IFERROR(C55/($AB$18*(((SUM(R55))*0.0093+66.448)/$AE$7)),"N/A"),IFERROR(D55/($AB$18*(((SUM(R55))*0.0093+66.448)/$AE$7)),"N/A"),IFERROR((E55/($AB$18*$AE$17))*1.5,"N/A"),IFERROR(H55/($AB$19*(((SUM(R55))*0.0093+66.448)/$AE$7)),"N/A"),IFERROR(I55/($AB$20*(((SUM(R55))*0.0093+66.448)/$AE$7)),"N/A"),IFERROR(SUM(L55:M55)/($AB$21*IF(SUM(L55:M55)&lt;=2500,((R55*0.00714+51.16)/$AE$7),IF(SUM(L55:M55)&lt;=3600,((R55*0.02636+5.04)/$AE$7),((R55*0.0093+66.448)/$AE$7)))),"N/A"),IFERROR(N55/($AB$22*(((SUM(R55))*0.0093+66.448)/$AE$7)),"N/A"))&gt;IF(M55&lt;&gt;0,(M55/7)+4,0),SUM(IFERROR(C55/($AB$18*(((SUM(R55))*0.0093+66.448)/$AE$7)),"N/A"),IFERROR(D55/($AB$18*(((SUM(R55))*0.0093+66.448)/$AE$7)),"N/A"),IFERROR((E55/($AB$18*$AE$17))*1.5,"N/A"),IFERROR(H55/($AB$19*(((SUM(R55))*0.0093+66.448)/$AE$7)),"N/A"),IFERROR(I55/($AB$20*(((SUM(R55))*0.0093+66.448)/$AE$7)),"N/A"),IFERROR(SUM(L55:M55)/($AB$21*IF(SUM(L55:M55)&lt;=2500,((R55*0.00714+51.16)/$AE$7),IF(SUM(L55:M55)&lt;=3600,((R55*0.02636+5.04)/$AE$7),((R55*0.0093+66.448)/$AE$7)))),"N/A"),IFERROR(N55/($AB$22*(((SUM(R55))*0.0093+66.448)/$AE$7)),"N/A")),IF(M55&lt;&gt;0,(M55/7)+4,0))</f>
        <v>0</v>
      </c>
      <c r="W55" s="108"/>
    </row>
    <row r="56" spans="1:23" ht="15.75" thickBot="1" x14ac:dyDescent="0.3">
      <c r="A56" s="256"/>
      <c r="B56" s="134" t="s">
        <v>62</v>
      </c>
      <c r="C56" s="90"/>
      <c r="D56" s="91"/>
      <c r="E56" s="122"/>
      <c r="F56" s="122"/>
      <c r="G56" s="122"/>
      <c r="H56" s="91"/>
      <c r="I56" s="91"/>
      <c r="J56" s="122"/>
      <c r="K56" s="122"/>
      <c r="L56" s="91"/>
      <c r="M56" s="91"/>
      <c r="N56" s="91"/>
      <c r="O56" s="92"/>
      <c r="P56" s="214" t="str">
        <f t="shared" si="5"/>
        <v/>
      </c>
      <c r="Q56" s="130" t="s">
        <v>62</v>
      </c>
      <c r="R56" s="109">
        <f t="shared" si="1"/>
        <v>0</v>
      </c>
      <c r="S56" s="115"/>
      <c r="T56" s="110"/>
      <c r="U56" s="110"/>
      <c r="V56" s="110"/>
      <c r="W56" s="111">
        <f t="shared" ref="W56" si="64">IF(SUM(IFERROR(C56/(C56/(C56/300+23)),0),IFERROR(D56/(D56/(D56/300+9)),0),IFERROR(H56/($AB$24*(((SUM(R56))*0.0129+61.936)/$AE$8)),"N/A"),IFERROR(I56/($AB$25*(((SUM(R56))*0.0129+61.936)/$AE$8)),"N/A"),IFERROR(SUM(L56:M56)/($AB$26*IF(SUM(L56:M56)&lt;=1500,((R56*0.00889+48.33)/$AE$8),IF(SUM(L56:M56)&lt;=1800,((R56*0.0264+5.04)/$AE$8),((R56*0.0129+61.936)/$AE$8)))),"N/A"),IFERROR(N56/($AB$27*(((SUM(R56))*0.0129+61.936)/$AE$8)),"N/A"),IFERROR(O56/($AB$28*IF(O56&lt;=1500,((SUM(R56)*0.00889+48.33)/$AE$8),IF(O56&lt;=1800,((SUM(R56)*0.0264+5.04)/$AE$8),((SUM(R56)*0.0129+61.936)/$AE$8)))),"N/A"))&gt;IF(M56&lt;&gt;0,(M56/7)+4,0),SUM(IFERROR(C56/(C56/(C56/300+23)),0),IFERROR(D56/(D56/(D56/300+9)),0),IFERROR(H56/($AB$24*(((SUM(R56))*0.0129+61.936)/$AE$8)),"N/A"),IFERROR(I56/($AB$25*(((SUM(R56))*0.0129+61.936)/$AE$8)),"N/A"),IFERROR(SUM(L56:M56)/($AB$26*IF(SUM(L56:M56)&lt;=1500,((R56*0.00889+48.33)/$AE$8),IF(SUM(L56:M56)&lt;=1800,((R56*0.0264+5.04)/$AE$8),((R56*0.0129+61.936)/$AE$8)))),"N/A"),IFERROR(N56/($AB$27*(((SUM(R56))*0.0129+61.936)/$AE$8)),"N/A"),IFERROR(O56/($AB$28*IF(O56&lt;=1500,((SUM(R56)*0.00889+48.33)/$AE$8),IF(O56&lt;=1800,((SUM(R56)*0.0264+5.04)/$AE$8),((SUM(R56)*0.0129+61.936)/$AE$8)))),"N/A")),IF(M56&lt;&gt;0,(M56/7)+4,0))</f>
        <v>0</v>
      </c>
    </row>
    <row r="57" spans="1:23" x14ac:dyDescent="0.25">
      <c r="A57" s="87"/>
    </row>
    <row r="59" spans="1:23" x14ac:dyDescent="0.25">
      <c r="R59" s="148"/>
    </row>
  </sheetData>
  <sheetProtection algorithmName="SHA-512" hashValue="ORQsIfgqfwLu+6ux57pcSQkn6qCt+jl1omXUNrPGPTsLrqKvkWpqDSCTcv4iHQ43aRPmJBDSUVqzP10p01JJIQ==" saltValue="KRZg3JdsaMQwwVEMpXG6tg==" spinCount="100000" sheet="1" objects="1" scenarios="1"/>
  <mergeCells count="47">
    <mergeCell ref="P51:P52"/>
    <mergeCell ref="P53:P54"/>
    <mergeCell ref="P55:P56"/>
    <mergeCell ref="S15:W15"/>
    <mergeCell ref="P41:P42"/>
    <mergeCell ref="P43:P44"/>
    <mergeCell ref="P45:P46"/>
    <mergeCell ref="P47:P48"/>
    <mergeCell ref="P49:P50"/>
    <mergeCell ref="A49:A50"/>
    <mergeCell ref="A51:A52"/>
    <mergeCell ref="A53:A54"/>
    <mergeCell ref="A55:A5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A39:A40"/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19:A20"/>
    <mergeCell ref="A21:A22"/>
    <mergeCell ref="A23:A24"/>
    <mergeCell ref="A25:A26"/>
    <mergeCell ref="A27:A28"/>
    <mergeCell ref="A17:A18"/>
    <mergeCell ref="Z1:AF1"/>
    <mergeCell ref="AF3:AF18"/>
    <mergeCell ref="C6:O6"/>
    <mergeCell ref="C14:O15"/>
    <mergeCell ref="R15:R16"/>
    <mergeCell ref="B1:P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 ATRACAÇÃO</vt:lpstr>
      <vt:lpstr>Calculadora 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Caio Menezes Daniel</cp:lastModifiedBy>
  <cp:lastPrinted>2021-05-13T14:52:50Z</cp:lastPrinted>
  <dcterms:created xsi:type="dcterms:W3CDTF">2021-05-03T11:30:08Z</dcterms:created>
  <dcterms:modified xsi:type="dcterms:W3CDTF">2022-10-04T19:00:16Z</dcterms:modified>
</cp:coreProperties>
</file>